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звітність 2020\звіт на коригування\"/>
    </mc:Choice>
  </mc:AlternateContent>
  <bookViews>
    <workbookView xWindow="0" yWindow="0" windowWidth="28800" windowHeight="12345" tabRatio="915" firstSheet="3" activeTab="12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інфо_1'!$A$1:$O$61</definedName>
    <definedName name="_xlnm.Print_Area" localSheetId="11">'6.2. Інша інфо_2'!$A$1:$AF$55</definedName>
    <definedName name="_xlnm.Print_Area" localSheetId="1">'I. Фін результат'!$A$1:$I$98</definedName>
    <definedName name="_xlnm.Print_Area" localSheetId="7">'IV. Кап. інвестиції'!$A$1:$H$20</definedName>
    <definedName name="_xlnm.Print_Area" localSheetId="12">'VII Статутн. капіт'!$A$1:$H$18</definedName>
    <definedName name="_xlnm.Print_Area" localSheetId="3">'ІІ. Розр. з бюджетом'!$A$1:$H$50</definedName>
    <definedName name="_xlnm.Print_Area" localSheetId="5">'ІІІ. Рух грош. коштів'!$A$1:$H$76</definedName>
    <definedName name="_xlnm.Print_Area" localSheetId="0">'Осн. фін. пок.'!$A$1:$H$129</definedName>
    <definedName name="_xlnm.Print_Area" localSheetId="8">'Розшифровка до капівидатків'!$A$1:$G$31</definedName>
    <definedName name="_xlnm.Print_Area" localSheetId="6">'Розшифровка до Руху'!$A$1:$G$45</definedName>
    <definedName name="_xlnm.Print_Area" localSheetId="13">'Розшифровка до Статутного'!$A$1:$G$16</definedName>
    <definedName name="_xlnm.Print_Area" localSheetId="4">'Розшифровка з розр з бюджет'!$A$1:$G$28</definedName>
    <definedName name="_xlnm.Print_Area" localSheetId="2">'Розшифровка фінрезультати'!$A$1:$G$56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42" i="22" l="1"/>
  <c r="F41" i="22"/>
  <c r="F40" i="22"/>
  <c r="F39" i="22"/>
  <c r="F38" i="22"/>
  <c r="F37" i="22"/>
  <c r="F36" i="22"/>
  <c r="F35" i="22"/>
  <c r="F34" i="22"/>
  <c r="F32" i="22"/>
  <c r="F31" i="22"/>
  <c r="F30" i="22"/>
  <c r="F29" i="22"/>
  <c r="G28" i="22"/>
  <c r="F28" i="22"/>
  <c r="G27" i="22"/>
  <c r="F27" i="22"/>
  <c r="F26" i="22"/>
  <c r="F33" i="22"/>
  <c r="G33" i="22"/>
  <c r="G57" i="18" l="1"/>
  <c r="F18" i="21"/>
  <c r="F19" i="21"/>
  <c r="E15" i="23" l="1"/>
  <c r="F8" i="23"/>
  <c r="F9" i="23"/>
  <c r="G9" i="23"/>
  <c r="F10" i="23"/>
  <c r="G10" i="23"/>
  <c r="F11" i="23"/>
  <c r="F12" i="23"/>
  <c r="F13" i="23"/>
  <c r="F14" i="23"/>
  <c r="F16" i="23"/>
  <c r="F17" i="23"/>
  <c r="F18" i="23"/>
  <c r="F19" i="23"/>
  <c r="F20" i="23"/>
  <c r="F21" i="23"/>
  <c r="F22" i="23"/>
  <c r="F23" i="23"/>
  <c r="F24" i="23"/>
  <c r="F25" i="23"/>
  <c r="K35" i="10"/>
  <c r="K36" i="10"/>
  <c r="K37" i="10"/>
  <c r="L37" i="10"/>
  <c r="J35" i="10"/>
  <c r="J36" i="10"/>
  <c r="J37" i="10"/>
  <c r="I34" i="10"/>
  <c r="I35" i="10"/>
  <c r="L35" i="10" s="1"/>
  <c r="I36" i="10"/>
  <c r="L36" i="10" s="1"/>
  <c r="I37" i="10"/>
  <c r="I38" i="10"/>
  <c r="I39" i="10"/>
  <c r="F39" i="10"/>
  <c r="F38" i="10"/>
  <c r="F34" i="10" l="1"/>
  <c r="G53" i="2" l="1"/>
  <c r="G54" i="2"/>
  <c r="G55" i="2"/>
  <c r="G57" i="2"/>
  <c r="F56" i="2"/>
  <c r="G56" i="2" s="1"/>
  <c r="F58" i="2"/>
  <c r="X31" i="9" l="1"/>
  <c r="X32" i="9"/>
  <c r="X33" i="9"/>
  <c r="X34" i="9"/>
  <c r="X35" i="9"/>
  <c r="X36" i="9"/>
  <c r="W31" i="9"/>
  <c r="W32" i="9"/>
  <c r="W33" i="9"/>
  <c r="W34" i="9"/>
  <c r="W35" i="9"/>
  <c r="W36" i="9"/>
  <c r="F16" i="22"/>
  <c r="F17" i="22"/>
  <c r="F18" i="22"/>
  <c r="F19" i="22"/>
  <c r="F20" i="22"/>
  <c r="F21" i="22"/>
  <c r="F8" i="22"/>
  <c r="F9" i="22"/>
  <c r="F10" i="22"/>
  <c r="H57" i="18"/>
  <c r="G53" i="18"/>
  <c r="G55" i="18"/>
  <c r="G56" i="18"/>
  <c r="G67" i="18"/>
  <c r="G31" i="19"/>
  <c r="G29" i="19"/>
  <c r="G39" i="19"/>
  <c r="F8" i="21"/>
  <c r="F7" i="21"/>
  <c r="H101" i="14" l="1"/>
  <c r="H104" i="14"/>
  <c r="H105" i="14"/>
  <c r="G101" i="14"/>
  <c r="G104" i="14"/>
  <c r="G105" i="14"/>
  <c r="H37" i="2"/>
  <c r="G37" i="2"/>
  <c r="G35" i="21" l="1"/>
  <c r="F35" i="21"/>
  <c r="F62" i="2"/>
  <c r="J38" i="10" l="1"/>
  <c r="K38" i="10"/>
  <c r="M38" i="10"/>
  <c r="N38" i="10"/>
  <c r="J39" i="10"/>
  <c r="K39" i="10"/>
  <c r="M39" i="10"/>
  <c r="N39" i="10"/>
  <c r="O38" i="10" l="1"/>
  <c r="O39" i="10"/>
  <c r="L39" i="10"/>
  <c r="L38" i="10"/>
  <c r="G11" i="3" l="1"/>
  <c r="H11" i="3"/>
  <c r="G12" i="3"/>
  <c r="H12" i="3"/>
  <c r="G13" i="3"/>
  <c r="H13" i="3"/>
  <c r="D21" i="18"/>
  <c r="D42" i="14" l="1"/>
  <c r="J34" i="10"/>
  <c r="K34" i="10"/>
  <c r="K47" i="10"/>
  <c r="J61" i="10"/>
  <c r="D120" i="14"/>
  <c r="D121" i="14"/>
  <c r="D119" i="14"/>
  <c r="J10" i="10"/>
  <c r="F102" i="14"/>
  <c r="F100" i="14"/>
  <c r="F96" i="14"/>
  <c r="F97" i="14"/>
  <c r="F98" i="14"/>
  <c r="G98" i="14" s="1"/>
  <c r="F95" i="14"/>
  <c r="F93" i="14"/>
  <c r="G93" i="14" s="1"/>
  <c r="F66" i="18"/>
  <c r="F42" i="18"/>
  <c r="F43" i="18"/>
  <c r="F45" i="18"/>
  <c r="F46" i="18"/>
  <c r="F47" i="18"/>
  <c r="F48" i="18"/>
  <c r="G48" i="18" s="1"/>
  <c r="F49" i="18"/>
  <c r="F50" i="18"/>
  <c r="F51" i="18"/>
  <c r="F19" i="18"/>
  <c r="F20" i="18"/>
  <c r="F21" i="18"/>
  <c r="F22" i="18"/>
  <c r="G22" i="18" s="1"/>
  <c r="F23" i="18"/>
  <c r="G23" i="18" s="1"/>
  <c r="F24" i="18"/>
  <c r="F25" i="18"/>
  <c r="F26" i="18"/>
  <c r="F27" i="18"/>
  <c r="F28" i="18"/>
  <c r="F29" i="18"/>
  <c r="G29" i="18" s="1"/>
  <c r="F30" i="18"/>
  <c r="F31" i="18"/>
  <c r="F32" i="18"/>
  <c r="F33" i="18"/>
  <c r="F12" i="18"/>
  <c r="F15" i="18"/>
  <c r="G15" i="18" s="1"/>
  <c r="F16" i="18"/>
  <c r="G16" i="18" s="1"/>
  <c r="F17" i="18"/>
  <c r="F9" i="18"/>
  <c r="H30" i="18" l="1"/>
  <c r="G30" i="18"/>
  <c r="H24" i="18"/>
  <c r="G24" i="18"/>
  <c r="G46" i="18"/>
  <c r="H46" i="18"/>
  <c r="H66" i="18"/>
  <c r="G66" i="18"/>
  <c r="G96" i="14"/>
  <c r="H96" i="14"/>
  <c r="H95" i="14"/>
  <c r="G95" i="14"/>
  <c r="G100" i="14"/>
  <c r="H100" i="14"/>
  <c r="H98" i="14"/>
  <c r="H102" i="14"/>
  <c r="G102" i="14"/>
  <c r="H93" i="14"/>
  <c r="G97" i="14"/>
  <c r="H97" i="14"/>
  <c r="C44" i="18"/>
  <c r="D44" i="18"/>
  <c r="E24" i="22"/>
  <c r="F28" i="19"/>
  <c r="F13" i="22"/>
  <c r="E12" i="22"/>
  <c r="E23" i="22" l="1"/>
  <c r="D41" i="18"/>
  <c r="F44" i="18"/>
  <c r="D12" i="22"/>
  <c r="C21" i="18"/>
  <c r="F41" i="18" l="1"/>
  <c r="E45" i="21"/>
  <c r="C45" i="21"/>
  <c r="D45" i="21" l="1"/>
  <c r="E6" i="21"/>
  <c r="F21" i="21"/>
  <c r="G21" i="21"/>
  <c r="E95" i="2" l="1"/>
  <c r="D90" i="2"/>
  <c r="F90" i="2" l="1"/>
  <c r="J14" i="10"/>
  <c r="C14" i="10"/>
  <c r="F14" i="10"/>
  <c r="D92" i="2"/>
  <c r="D91" i="2"/>
  <c r="L17" i="2"/>
  <c r="N17" i="2" s="1"/>
  <c r="L16" i="2"/>
  <c r="N16" i="2" s="1"/>
  <c r="J20" i="10"/>
  <c r="J21" i="10"/>
  <c r="J19" i="10"/>
  <c r="K95" i="2"/>
  <c r="F77" i="2"/>
  <c r="G77" i="2" s="1"/>
  <c r="F46" i="2"/>
  <c r="D22" i="21"/>
  <c r="C22" i="21"/>
  <c r="D6" i="21"/>
  <c r="C6" i="21"/>
  <c r="D17" i="2"/>
  <c r="E22" i="21"/>
  <c r="D39" i="2" s="1"/>
  <c r="L12" i="2"/>
  <c r="K14" i="10" l="1"/>
  <c r="G6" i="21"/>
  <c r="F6" i="21"/>
  <c r="H77" i="2"/>
  <c r="F55" i="14"/>
  <c r="F92" i="2"/>
  <c r="J18" i="10"/>
  <c r="Q19" i="10" s="1"/>
  <c r="F91" i="2"/>
  <c r="D9" i="2"/>
  <c r="F54" i="14"/>
  <c r="F122" i="14" s="1"/>
  <c r="L11" i="2"/>
  <c r="F39" i="2" l="1"/>
  <c r="F38" i="2"/>
  <c r="F33" i="2"/>
  <c r="F32" i="2"/>
  <c r="F31" i="2"/>
  <c r="F27" i="2"/>
  <c r="F26" i="2"/>
  <c r="F25" i="2"/>
  <c r="F24" i="2"/>
  <c r="D93" i="2"/>
  <c r="F17" i="2"/>
  <c r="F16" i="2"/>
  <c r="F15" i="2"/>
  <c r="F14" i="2"/>
  <c r="F13" i="2"/>
  <c r="F12" i="2"/>
  <c r="F11" i="2"/>
  <c r="F10" i="2"/>
  <c r="G58" i="2" l="1"/>
  <c r="H58" i="2"/>
  <c r="F93" i="2"/>
  <c r="F83" i="2" s="1"/>
  <c r="F56" i="14"/>
  <c r="M17" i="10"/>
  <c r="M15" i="10"/>
  <c r="M11" i="10"/>
  <c r="M12" i="10"/>
  <c r="K13" i="10"/>
  <c r="K12" i="10"/>
  <c r="K11" i="10"/>
  <c r="M13" i="10"/>
  <c r="AD31" i="9"/>
  <c r="AE31" i="9" s="1"/>
  <c r="AF31" i="9" s="1"/>
  <c r="AD32" i="9"/>
  <c r="AE32" i="9" s="1"/>
  <c r="AF32" i="9" s="1"/>
  <c r="AD33" i="9"/>
  <c r="AE33" i="9" s="1"/>
  <c r="AF33" i="9" s="1"/>
  <c r="AD34" i="9"/>
  <c r="AE34" i="9" s="1"/>
  <c r="AF34" i="9" s="1"/>
  <c r="AD35" i="9"/>
  <c r="AE35" i="9" s="1"/>
  <c r="AF35" i="9" s="1"/>
  <c r="AD36" i="9"/>
  <c r="AE36" i="9" s="1"/>
  <c r="AF36" i="9" s="1"/>
  <c r="U37" i="9"/>
  <c r="D7" i="23"/>
  <c r="E7" i="23"/>
  <c r="D15" i="23"/>
  <c r="D6" i="23" l="1"/>
  <c r="F15" i="23"/>
  <c r="E6" i="23"/>
  <c r="F18" i="10"/>
  <c r="E86" i="2"/>
  <c r="E121" i="14" l="1"/>
  <c r="E120" i="14"/>
  <c r="E119" i="14"/>
  <c r="H24" i="10"/>
  <c r="H25" i="10"/>
  <c r="H23" i="10"/>
  <c r="H10" i="10"/>
  <c r="C7" i="23"/>
  <c r="D24" i="22"/>
  <c r="F17" i="21"/>
  <c r="F16" i="21"/>
  <c r="F15" i="21"/>
  <c r="F14" i="21"/>
  <c r="C24" i="22"/>
  <c r="C23" i="22" s="1"/>
  <c r="E15" i="22"/>
  <c r="G16" i="22"/>
  <c r="G17" i="22"/>
  <c r="G21" i="22"/>
  <c r="G22" i="22"/>
  <c r="G8" i="22"/>
  <c r="G9" i="22"/>
  <c r="G10" i="22"/>
  <c r="G11" i="22"/>
  <c r="D15" i="22"/>
  <c r="C15" i="22"/>
  <c r="D7" i="22"/>
  <c r="E7" i="22"/>
  <c r="C7" i="22"/>
  <c r="G43" i="21"/>
  <c r="F43" i="21"/>
  <c r="G39" i="21"/>
  <c r="G40" i="21"/>
  <c r="G41" i="21"/>
  <c r="G42" i="21"/>
  <c r="F39" i="21"/>
  <c r="F40" i="21"/>
  <c r="F41" i="21"/>
  <c r="F42" i="21"/>
  <c r="D38" i="21"/>
  <c r="E38" i="21"/>
  <c r="C38" i="21"/>
  <c r="G28" i="21"/>
  <c r="G29" i="21"/>
  <c r="G30" i="21"/>
  <c r="G31" i="21"/>
  <c r="G32" i="21"/>
  <c r="G33" i="21"/>
  <c r="G34" i="21"/>
  <c r="F28" i="21"/>
  <c r="F29" i="21"/>
  <c r="F30" i="21"/>
  <c r="F31" i="21"/>
  <c r="F32" i="21"/>
  <c r="F33" i="21"/>
  <c r="F34" i="21"/>
  <c r="F27" i="21"/>
  <c r="F7" i="22" l="1"/>
  <c r="D51" i="2"/>
  <c r="F51" i="2" s="1"/>
  <c r="G38" i="21"/>
  <c r="D23" i="22"/>
  <c r="G23" i="22" s="1"/>
  <c r="F24" i="22"/>
  <c r="F23" i="22" s="1"/>
  <c r="H22" i="10"/>
  <c r="E123" i="14" s="1"/>
  <c r="F38" i="21"/>
  <c r="E118" i="14"/>
  <c r="D118" i="14"/>
  <c r="G23" i="21"/>
  <c r="G24" i="21"/>
  <c r="G25" i="21"/>
  <c r="G26" i="21"/>
  <c r="G27" i="21"/>
  <c r="G36" i="21"/>
  <c r="F23" i="21"/>
  <c r="F24" i="21"/>
  <c r="F25" i="21"/>
  <c r="F26" i="21"/>
  <c r="F36" i="21"/>
  <c r="G14" i="21"/>
  <c r="G15" i="21"/>
  <c r="G16" i="21"/>
  <c r="G17" i="21"/>
  <c r="G18" i="21"/>
  <c r="G19" i="21"/>
  <c r="G20" i="21"/>
  <c r="G7" i="21"/>
  <c r="G8" i="21"/>
  <c r="G9" i="21"/>
  <c r="G10" i="21"/>
  <c r="G11" i="21"/>
  <c r="G12" i="21"/>
  <c r="G13" i="21"/>
  <c r="F9" i="21"/>
  <c r="F10" i="21"/>
  <c r="F11" i="21"/>
  <c r="F12" i="21"/>
  <c r="F13" i="21"/>
  <c r="F22" i="21" l="1"/>
  <c r="C15" i="23"/>
  <c r="C6" i="23" s="1"/>
  <c r="C9" i="19"/>
  <c r="C41" i="18" l="1"/>
  <c r="F19" i="19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C27" i="19"/>
  <c r="H30" i="19"/>
  <c r="H31" i="19"/>
  <c r="H32" i="19"/>
  <c r="H33" i="19"/>
  <c r="H34" i="19"/>
  <c r="H28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E44" i="18"/>
  <c r="E41" i="18" l="1"/>
  <c r="G41" i="18" s="1"/>
  <c r="G44" i="18"/>
  <c r="H44" i="18"/>
  <c r="D51" i="14"/>
  <c r="E51" i="14"/>
  <c r="F51" i="14"/>
  <c r="C51" i="14"/>
  <c r="D45" i="14"/>
  <c r="E45" i="14"/>
  <c r="F45" i="14"/>
  <c r="C45" i="14"/>
  <c r="D44" i="14"/>
  <c r="E44" i="14"/>
  <c r="F44" i="14"/>
  <c r="C44" i="14"/>
  <c r="D43" i="14"/>
  <c r="E43" i="14"/>
  <c r="F43" i="14"/>
  <c r="C43" i="14"/>
  <c r="E42" i="14"/>
  <c r="F42" i="14"/>
  <c r="C42" i="14"/>
  <c r="D25" i="14"/>
  <c r="E25" i="14"/>
  <c r="F25" i="14"/>
  <c r="G7" i="24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H25" i="14" l="1"/>
  <c r="G6" i="24"/>
  <c r="F6" i="24"/>
  <c r="G7" i="23" l="1"/>
  <c r="G6" i="23"/>
  <c r="F7" i="23"/>
  <c r="F6" i="23"/>
  <c r="G7" i="22"/>
  <c r="G12" i="22"/>
  <c r="G14" i="22"/>
  <c r="G15" i="22"/>
  <c r="G24" i="22"/>
  <c r="G25" i="22"/>
  <c r="F12" i="22"/>
  <c r="F14" i="22"/>
  <c r="F15" i="22"/>
  <c r="F25" i="22"/>
  <c r="G37" i="21"/>
  <c r="G44" i="21"/>
  <c r="F20" i="21"/>
  <c r="F37" i="21"/>
  <c r="F44" i="21"/>
  <c r="F45" i="21" l="1"/>
  <c r="G22" i="21"/>
  <c r="G45" i="21"/>
  <c r="J25" i="10" l="1"/>
  <c r="D126" i="14" s="1"/>
  <c r="J24" i="10"/>
  <c r="D125" i="14" s="1"/>
  <c r="J23" i="10"/>
  <c r="D124" i="14" s="1"/>
  <c r="C25" i="10"/>
  <c r="C24" i="10"/>
  <c r="C23" i="10"/>
  <c r="E14" i="11"/>
  <c r="F14" i="11"/>
  <c r="G14" i="11"/>
  <c r="D14" i="11"/>
  <c r="D8" i="18"/>
  <c r="F8" i="18" s="1"/>
  <c r="E8" i="18"/>
  <c r="C8" i="18"/>
  <c r="D54" i="18"/>
  <c r="E54" i="18"/>
  <c r="F54" i="18"/>
  <c r="D58" i="18"/>
  <c r="E58" i="18"/>
  <c r="F58" i="18"/>
  <c r="C58" i="18"/>
  <c r="C54" i="18"/>
  <c r="G58" i="18" l="1"/>
  <c r="E64" i="18"/>
  <c r="E70" i="14" s="1"/>
  <c r="F64" i="18"/>
  <c r="H54" i="18"/>
  <c r="G54" i="18"/>
  <c r="D64" i="18"/>
  <c r="D70" i="14" s="1"/>
  <c r="C64" i="18"/>
  <c r="C70" i="14" s="1"/>
  <c r="F70" i="14" l="1"/>
  <c r="G64" i="18"/>
  <c r="H64" i="18"/>
  <c r="H13" i="18"/>
  <c r="G13" i="18"/>
  <c r="G25" i="19" l="1"/>
  <c r="H25" i="19"/>
  <c r="F103" i="14" l="1"/>
  <c r="F99" i="14"/>
  <c r="F94" i="14"/>
  <c r="F106" i="14" l="1"/>
  <c r="F90" i="14"/>
  <c r="D36" i="19"/>
  <c r="D63" i="14" s="1"/>
  <c r="E36" i="19"/>
  <c r="F36" i="19"/>
  <c r="F63" i="14" s="1"/>
  <c r="C36" i="19"/>
  <c r="C63" i="14" s="1"/>
  <c r="D18" i="18"/>
  <c r="F18" i="18" s="1"/>
  <c r="C18" i="18"/>
  <c r="D9" i="20"/>
  <c r="E9" i="20"/>
  <c r="F9" i="20"/>
  <c r="C9" i="20"/>
  <c r="H12" i="20"/>
  <c r="H11" i="20"/>
  <c r="D99" i="14"/>
  <c r="E99" i="14"/>
  <c r="G99" i="14" s="1"/>
  <c r="C99" i="14"/>
  <c r="T49" i="9"/>
  <c r="R49" i="9"/>
  <c r="P49" i="9"/>
  <c r="N47" i="9"/>
  <c r="N48" i="9"/>
  <c r="L49" i="9"/>
  <c r="J49" i="9"/>
  <c r="H49" i="9"/>
  <c r="F49" i="9"/>
  <c r="Z37" i="9"/>
  <c r="F85" i="14" s="1"/>
  <c r="V37" i="9"/>
  <c r="R37" i="9"/>
  <c r="F83" i="14" s="1"/>
  <c r="N37" i="9"/>
  <c r="F82" i="14" s="1"/>
  <c r="Y37" i="9"/>
  <c r="E85" i="14" s="1"/>
  <c r="E84" i="14"/>
  <c r="Q37" i="9"/>
  <c r="E83" i="14" s="1"/>
  <c r="M37" i="9"/>
  <c r="E82" i="14" s="1"/>
  <c r="AD29" i="9"/>
  <c r="AD30" i="9"/>
  <c r="AC29" i="9"/>
  <c r="AC30" i="9"/>
  <c r="AB37" i="9"/>
  <c r="AA29" i="9"/>
  <c r="AA30" i="9"/>
  <c r="AB30" i="9"/>
  <c r="X30" i="9" s="1"/>
  <c r="AB29" i="9"/>
  <c r="X29" i="9" s="1"/>
  <c r="T29" i="9" s="1"/>
  <c r="W29" i="9"/>
  <c r="W30" i="9"/>
  <c r="S29" i="9"/>
  <c r="S30" i="9"/>
  <c r="T30" i="9"/>
  <c r="O29" i="9"/>
  <c r="O30" i="9"/>
  <c r="X20" i="9"/>
  <c r="U20" i="9"/>
  <c r="AA19" i="9"/>
  <c r="AD19" i="9"/>
  <c r="AD18" i="9"/>
  <c r="AA18" i="9"/>
  <c r="R20" i="9"/>
  <c r="X9" i="9"/>
  <c r="U9" i="9"/>
  <c r="AD8" i="9"/>
  <c r="AD7" i="9"/>
  <c r="AA8" i="9"/>
  <c r="AA7" i="9"/>
  <c r="R9" i="9"/>
  <c r="F116" i="14"/>
  <c r="F115" i="14"/>
  <c r="F114" i="14"/>
  <c r="E116" i="14"/>
  <c r="E115" i="14"/>
  <c r="E114" i="14"/>
  <c r="F112" i="14"/>
  <c r="F111" i="14"/>
  <c r="F110" i="14"/>
  <c r="E112" i="14"/>
  <c r="E111" i="14"/>
  <c r="E110" i="14"/>
  <c r="D61" i="10"/>
  <c r="H61" i="10"/>
  <c r="L61" i="10"/>
  <c r="N58" i="10"/>
  <c r="N55" i="10"/>
  <c r="N52" i="10"/>
  <c r="F61" i="10"/>
  <c r="O34" i="10"/>
  <c r="N34" i="10"/>
  <c r="M34" i="10"/>
  <c r="L34" i="10"/>
  <c r="D40" i="10"/>
  <c r="G40" i="10"/>
  <c r="E126" i="14"/>
  <c r="E125" i="14"/>
  <c r="E124" i="14"/>
  <c r="E54" i="14"/>
  <c r="F120" i="14"/>
  <c r="F121" i="14"/>
  <c r="F119" i="14"/>
  <c r="C121" i="14"/>
  <c r="C120" i="14"/>
  <c r="C119" i="14"/>
  <c r="C54" i="14"/>
  <c r="D54" i="14"/>
  <c r="D122" i="14" s="1"/>
  <c r="C126" i="14"/>
  <c r="C125" i="14"/>
  <c r="C124" i="14"/>
  <c r="C10" i="10"/>
  <c r="M14" i="10"/>
  <c r="M16" i="10"/>
  <c r="M19" i="10"/>
  <c r="M20" i="10"/>
  <c r="M21" i="10"/>
  <c r="K15" i="10"/>
  <c r="K16" i="10"/>
  <c r="K17" i="10"/>
  <c r="K19" i="10"/>
  <c r="K20" i="10"/>
  <c r="K21" i="10"/>
  <c r="D103" i="14"/>
  <c r="E103" i="14"/>
  <c r="G103" i="14" s="1"/>
  <c r="C103" i="14"/>
  <c r="D94" i="14"/>
  <c r="E94" i="14"/>
  <c r="G94" i="14" s="1"/>
  <c r="C94" i="14"/>
  <c r="D91" i="14"/>
  <c r="E91" i="14"/>
  <c r="F91" i="14"/>
  <c r="C91" i="14"/>
  <c r="E9" i="2"/>
  <c r="E26" i="14" s="1"/>
  <c r="E27" i="14" s="1"/>
  <c r="E52" i="2"/>
  <c r="E31" i="14" s="1"/>
  <c r="F9" i="2"/>
  <c r="F26" i="14" s="1"/>
  <c r="F27" i="14" s="1"/>
  <c r="F48" i="2"/>
  <c r="F30" i="14" s="1"/>
  <c r="F52" i="2"/>
  <c r="F31" i="14" s="1"/>
  <c r="D75" i="14"/>
  <c r="D76" i="14"/>
  <c r="D77" i="14"/>
  <c r="D78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G67" i="14" s="1"/>
  <c r="C67" i="14"/>
  <c r="E19" i="11"/>
  <c r="F19" i="11"/>
  <c r="G19" i="11"/>
  <c r="D19" i="11"/>
  <c r="D56" i="14"/>
  <c r="E56" i="14"/>
  <c r="C56" i="14"/>
  <c r="E15" i="11"/>
  <c r="F15" i="11"/>
  <c r="G15" i="11"/>
  <c r="D15" i="11"/>
  <c r="D83" i="2"/>
  <c r="E83" i="2"/>
  <c r="F84" i="2"/>
  <c r="F86" i="2"/>
  <c r="F85" i="2"/>
  <c r="F87" i="2"/>
  <c r="C83" i="2"/>
  <c r="G8" i="3"/>
  <c r="H8" i="3"/>
  <c r="G9" i="3"/>
  <c r="H9" i="3"/>
  <c r="G10" i="3"/>
  <c r="H10" i="3"/>
  <c r="D7" i="3"/>
  <c r="E7" i="3"/>
  <c r="F7" i="3"/>
  <c r="C7" i="3"/>
  <c r="G9" i="18"/>
  <c r="H9" i="18"/>
  <c r="G10" i="18"/>
  <c r="H10" i="18"/>
  <c r="G11" i="18"/>
  <c r="H11" i="18"/>
  <c r="G12" i="18"/>
  <c r="H12" i="18"/>
  <c r="G14" i="18"/>
  <c r="H14" i="18"/>
  <c r="G17" i="18"/>
  <c r="H17" i="18"/>
  <c r="G19" i="18"/>
  <c r="H19" i="18"/>
  <c r="G20" i="18"/>
  <c r="H20" i="18"/>
  <c r="H22" i="18"/>
  <c r="H23" i="18"/>
  <c r="H25" i="18"/>
  <c r="G26" i="18"/>
  <c r="H26" i="18"/>
  <c r="G27" i="18"/>
  <c r="H27" i="18"/>
  <c r="H29" i="18"/>
  <c r="G31" i="18"/>
  <c r="H31" i="18"/>
  <c r="G32" i="18"/>
  <c r="H32" i="18"/>
  <c r="G33" i="18"/>
  <c r="H33" i="18"/>
  <c r="G35" i="18"/>
  <c r="H35" i="18"/>
  <c r="G37" i="18"/>
  <c r="H37" i="18"/>
  <c r="G38" i="18"/>
  <c r="H38" i="18"/>
  <c r="G39" i="18"/>
  <c r="H39" i="18"/>
  <c r="G40" i="18"/>
  <c r="H40" i="18"/>
  <c r="F36" i="18"/>
  <c r="F52" i="18" s="1"/>
  <c r="E36" i="18"/>
  <c r="E52" i="18" s="1"/>
  <c r="D36" i="18"/>
  <c r="C36" i="18"/>
  <c r="C52" i="18" s="1"/>
  <c r="C69" i="14" s="1"/>
  <c r="D40" i="19"/>
  <c r="E40" i="19"/>
  <c r="F40" i="19"/>
  <c r="C40" i="19"/>
  <c r="D62" i="14"/>
  <c r="E62" i="14"/>
  <c r="F62" i="14"/>
  <c r="C62" i="14"/>
  <c r="D19" i="19"/>
  <c r="D61" i="14" s="1"/>
  <c r="E19" i="19"/>
  <c r="E61" i="14" s="1"/>
  <c r="F61" i="14"/>
  <c r="C19" i="19"/>
  <c r="C61" i="14" s="1"/>
  <c r="H20" i="19"/>
  <c r="H21" i="19"/>
  <c r="H22" i="19"/>
  <c r="H23" i="19"/>
  <c r="H24" i="19"/>
  <c r="H26" i="19"/>
  <c r="H29" i="19"/>
  <c r="H35" i="19"/>
  <c r="H37" i="19"/>
  <c r="H38" i="19"/>
  <c r="H39" i="19"/>
  <c r="H41" i="19"/>
  <c r="H10" i="19"/>
  <c r="H11" i="19"/>
  <c r="H12" i="19"/>
  <c r="H13" i="19"/>
  <c r="H14" i="19"/>
  <c r="H15" i="19"/>
  <c r="H16" i="19"/>
  <c r="D9" i="19"/>
  <c r="E9" i="19"/>
  <c r="F9" i="19"/>
  <c r="D53" i="14"/>
  <c r="E53" i="14"/>
  <c r="F53" i="14"/>
  <c r="D55" i="14"/>
  <c r="E55" i="14"/>
  <c r="E57" i="14"/>
  <c r="C55" i="14"/>
  <c r="C57" i="14"/>
  <c r="C53" i="14"/>
  <c r="D47" i="14"/>
  <c r="E47" i="14"/>
  <c r="F47" i="14"/>
  <c r="D48" i="14"/>
  <c r="F48" i="14"/>
  <c r="G48" i="14" s="1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C36" i="14"/>
  <c r="D35" i="14"/>
  <c r="E35" i="14"/>
  <c r="F35" i="14"/>
  <c r="C35" i="14"/>
  <c r="G42" i="14"/>
  <c r="G43" i="14"/>
  <c r="G44" i="14"/>
  <c r="G45" i="14"/>
  <c r="G51" i="14"/>
  <c r="G52" i="14"/>
  <c r="H42" i="14"/>
  <c r="H43" i="14"/>
  <c r="H44" i="14"/>
  <c r="H45" i="14"/>
  <c r="H51" i="14"/>
  <c r="H52" i="14"/>
  <c r="C25" i="14"/>
  <c r="D86" i="2"/>
  <c r="D84" i="2"/>
  <c r="E84" i="2"/>
  <c r="G84" i="2" s="1"/>
  <c r="G50" i="2"/>
  <c r="G51" i="2"/>
  <c r="G49" i="2"/>
  <c r="G44" i="2"/>
  <c r="H91" i="2"/>
  <c r="H92" i="2"/>
  <c r="H93" i="2"/>
  <c r="H90" i="2"/>
  <c r="H84" i="2"/>
  <c r="F40" i="2"/>
  <c r="F29" i="14" s="1"/>
  <c r="E40" i="2"/>
  <c r="E29" i="14" s="1"/>
  <c r="H10" i="2"/>
  <c r="H11" i="2"/>
  <c r="H12" i="2"/>
  <c r="H13" i="2"/>
  <c r="H14" i="2"/>
  <c r="H15" i="2"/>
  <c r="H16" i="2"/>
  <c r="H17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8" i="2"/>
  <c r="H39" i="2"/>
  <c r="H41" i="2"/>
  <c r="H42" i="2"/>
  <c r="H43" i="2"/>
  <c r="H44" i="2"/>
  <c r="H45" i="2"/>
  <c r="H46" i="2"/>
  <c r="H47" i="2"/>
  <c r="H49" i="2"/>
  <c r="H50" i="2"/>
  <c r="H51" i="2"/>
  <c r="H53" i="2"/>
  <c r="H54" i="2"/>
  <c r="H55" i="2"/>
  <c r="H56" i="2"/>
  <c r="H57" i="2"/>
  <c r="H60" i="2"/>
  <c r="H61" i="2"/>
  <c r="H62" i="2"/>
  <c r="H63" i="2"/>
  <c r="H65" i="2"/>
  <c r="H66" i="2"/>
  <c r="H68" i="2"/>
  <c r="H69" i="2"/>
  <c r="H71" i="2"/>
  <c r="H72" i="2"/>
  <c r="H73" i="2"/>
  <c r="H74" i="2"/>
  <c r="H76" i="2"/>
  <c r="H80" i="2"/>
  <c r="H8" i="2"/>
  <c r="C81" i="14"/>
  <c r="D113" i="14"/>
  <c r="C113" i="14"/>
  <c r="D109" i="14"/>
  <c r="C109" i="14"/>
  <c r="D40" i="2"/>
  <c r="D29" i="14" s="1"/>
  <c r="C40" i="2"/>
  <c r="C29" i="14" s="1"/>
  <c r="D67" i="2"/>
  <c r="D40" i="14" s="1"/>
  <c r="E67" i="2"/>
  <c r="E40" i="14" s="1"/>
  <c r="F67" i="2"/>
  <c r="F40" i="14" s="1"/>
  <c r="C67" i="2"/>
  <c r="C40" i="14" s="1"/>
  <c r="D64" i="2"/>
  <c r="D39" i="14" s="1"/>
  <c r="E64" i="2"/>
  <c r="E39" i="14" s="1"/>
  <c r="F64" i="2"/>
  <c r="F39" i="14" s="1"/>
  <c r="C64" i="2"/>
  <c r="C39" i="14" s="1"/>
  <c r="D52" i="2"/>
  <c r="C52" i="2"/>
  <c r="C31" i="14" s="1"/>
  <c r="D48" i="2"/>
  <c r="E48" i="2"/>
  <c r="E30" i="14" s="1"/>
  <c r="C48" i="2"/>
  <c r="G80" i="2"/>
  <c r="C95" i="2"/>
  <c r="G93" i="2"/>
  <c r="G92" i="2"/>
  <c r="G91" i="2"/>
  <c r="G90" i="2"/>
  <c r="G61" i="2"/>
  <c r="M9" i="2"/>
  <c r="D19" i="2"/>
  <c r="E19" i="2"/>
  <c r="E28" i="14" s="1"/>
  <c r="F19" i="2"/>
  <c r="F28" i="14" s="1"/>
  <c r="C9" i="2"/>
  <c r="C19" i="2"/>
  <c r="C28" i="14" s="1"/>
  <c r="P30" i="9"/>
  <c r="P29" i="9"/>
  <c r="G24" i="19"/>
  <c r="G38" i="19"/>
  <c r="G37" i="19"/>
  <c r="G35" i="19"/>
  <c r="G27" i="19" s="1"/>
  <c r="G26" i="19"/>
  <c r="G23" i="19"/>
  <c r="G22" i="19"/>
  <c r="G21" i="19"/>
  <c r="G20" i="19"/>
  <c r="G16" i="19"/>
  <c r="G15" i="19"/>
  <c r="G14" i="19"/>
  <c r="G13" i="19"/>
  <c r="G12" i="19"/>
  <c r="G11" i="19"/>
  <c r="G76" i="2"/>
  <c r="G74" i="2"/>
  <c r="G71" i="2"/>
  <c r="G69" i="2"/>
  <c r="G65" i="2"/>
  <c r="G63" i="2"/>
  <c r="G62" i="2"/>
  <c r="G60" i="2"/>
  <c r="G47" i="2"/>
  <c r="G46" i="2"/>
  <c r="G45" i="2"/>
  <c r="G43" i="2"/>
  <c r="G42" i="2"/>
  <c r="G41" i="2"/>
  <c r="G39" i="2"/>
  <c r="G38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7" i="2"/>
  <c r="G16" i="2"/>
  <c r="G15" i="2"/>
  <c r="G14" i="2"/>
  <c r="G13" i="2"/>
  <c r="G12" i="2"/>
  <c r="G11" i="2"/>
  <c r="G10" i="2"/>
  <c r="G8" i="2"/>
  <c r="AE29" i="9" l="1"/>
  <c r="AF29" i="9" s="1"/>
  <c r="E69" i="14"/>
  <c r="H52" i="18"/>
  <c r="G52" i="18"/>
  <c r="C18" i="2"/>
  <c r="C59" i="2" s="1"/>
  <c r="C82" i="2" s="1"/>
  <c r="C79" i="2"/>
  <c r="H7" i="3"/>
  <c r="C30" i="14"/>
  <c r="C49" i="14" s="1"/>
  <c r="C78" i="2"/>
  <c r="D31" i="14"/>
  <c r="D94" i="2"/>
  <c r="F84" i="14"/>
  <c r="G84" i="14" s="1"/>
  <c r="D84" i="14"/>
  <c r="D81" i="14" s="1"/>
  <c r="H99" i="14"/>
  <c r="D52" i="18"/>
  <c r="D69" i="14" s="1"/>
  <c r="H9" i="20"/>
  <c r="H94" i="14"/>
  <c r="H103" i="14"/>
  <c r="F107" i="14"/>
  <c r="H48" i="14"/>
  <c r="G78" i="14"/>
  <c r="M10" i="10"/>
  <c r="J22" i="10"/>
  <c r="D30" i="14"/>
  <c r="D49" i="14" s="1"/>
  <c r="D78" i="2"/>
  <c r="D28" i="14"/>
  <c r="M19" i="2"/>
  <c r="D26" i="14"/>
  <c r="D27" i="14" s="1"/>
  <c r="E7" i="11" s="1"/>
  <c r="D79" i="2"/>
  <c r="N49" i="9"/>
  <c r="F42" i="19"/>
  <c r="F64" i="14" s="1"/>
  <c r="G110" i="14"/>
  <c r="C106" i="14"/>
  <c r="C107" i="14" s="1"/>
  <c r="C90" i="14"/>
  <c r="H86" i="2"/>
  <c r="F69" i="14"/>
  <c r="E106" i="14"/>
  <c r="E107" i="14" s="1"/>
  <c r="E90" i="14"/>
  <c r="G115" i="14"/>
  <c r="H36" i="19"/>
  <c r="G52" i="2"/>
  <c r="D106" i="14"/>
  <c r="D107" i="14" s="1"/>
  <c r="D90" i="14"/>
  <c r="H52" i="2"/>
  <c r="H83" i="2"/>
  <c r="G75" i="14"/>
  <c r="E32" i="14"/>
  <c r="G9" i="19"/>
  <c r="E63" i="14"/>
  <c r="H63" i="14" s="1"/>
  <c r="H40" i="19"/>
  <c r="H27" i="19"/>
  <c r="D42" i="19"/>
  <c r="D64" i="14" s="1"/>
  <c r="H67" i="14"/>
  <c r="G80" i="14"/>
  <c r="G31" i="14"/>
  <c r="F32" i="14"/>
  <c r="H91" i="14"/>
  <c r="H75" i="14"/>
  <c r="G9" i="20"/>
  <c r="H85" i="14"/>
  <c r="AE30" i="9"/>
  <c r="AF30" i="9" s="1"/>
  <c r="E81" i="14"/>
  <c r="X37" i="9"/>
  <c r="H83" i="14"/>
  <c r="G83" i="14"/>
  <c r="G85" i="14"/>
  <c r="T37" i="9"/>
  <c r="P37" i="9"/>
  <c r="O37" i="9"/>
  <c r="AA20" i="9"/>
  <c r="AD9" i="9"/>
  <c r="AA9" i="9"/>
  <c r="H82" i="14"/>
  <c r="G82" i="14"/>
  <c r="E113" i="14"/>
  <c r="G116" i="14"/>
  <c r="N61" i="10"/>
  <c r="M23" i="10"/>
  <c r="G7" i="3"/>
  <c r="H79" i="14"/>
  <c r="G28" i="18"/>
  <c r="E18" i="18"/>
  <c r="H36" i="18"/>
  <c r="H8" i="18"/>
  <c r="H41" i="18"/>
  <c r="G8" i="18"/>
  <c r="E66" i="14"/>
  <c r="D34" i="18"/>
  <c r="H28" i="18"/>
  <c r="H62" i="14"/>
  <c r="G19" i="19"/>
  <c r="H19" i="19"/>
  <c r="C42" i="19"/>
  <c r="C64" i="14" s="1"/>
  <c r="E42" i="19"/>
  <c r="H9" i="19"/>
  <c r="G36" i="19"/>
  <c r="H85" i="2"/>
  <c r="H19" i="2"/>
  <c r="H116" i="14"/>
  <c r="H115" i="14"/>
  <c r="H56" i="14"/>
  <c r="E109" i="14"/>
  <c r="G112" i="14"/>
  <c r="F113" i="14"/>
  <c r="G83" i="2"/>
  <c r="H9" i="2"/>
  <c r="E78" i="2"/>
  <c r="G67" i="2"/>
  <c r="H87" i="2"/>
  <c r="G64" i="2"/>
  <c r="G85" i="2"/>
  <c r="H64" i="2"/>
  <c r="H40" i="2"/>
  <c r="H67" i="2"/>
  <c r="F79" i="2"/>
  <c r="F78" i="2"/>
  <c r="H48" i="2"/>
  <c r="G87" i="2"/>
  <c r="G40" i="2"/>
  <c r="E79" i="2"/>
  <c r="H28" i="14"/>
  <c r="G19" i="2"/>
  <c r="G9" i="2"/>
  <c r="G121" i="14"/>
  <c r="K24" i="10"/>
  <c r="K10" i="10"/>
  <c r="H80" i="14"/>
  <c r="G55" i="14"/>
  <c r="H40" i="14"/>
  <c r="G77" i="14"/>
  <c r="E74" i="14"/>
  <c r="F17" i="11" s="1"/>
  <c r="G29" i="14"/>
  <c r="H78" i="14"/>
  <c r="G61" i="14"/>
  <c r="G62" i="14"/>
  <c r="G76" i="14"/>
  <c r="G114" i="14"/>
  <c r="H111" i="14"/>
  <c r="G35" i="14"/>
  <c r="H55" i="14"/>
  <c r="G53" i="14"/>
  <c r="G56" i="14"/>
  <c r="H31" i="14"/>
  <c r="H76" i="14"/>
  <c r="C58" i="14"/>
  <c r="H77" i="14"/>
  <c r="G25" i="14"/>
  <c r="G91" i="14"/>
  <c r="G111" i="14"/>
  <c r="F109" i="14"/>
  <c r="H114" i="14"/>
  <c r="H36" i="14"/>
  <c r="H38" i="14"/>
  <c r="E58" i="14"/>
  <c r="H119" i="14"/>
  <c r="H112" i="14"/>
  <c r="F118" i="14"/>
  <c r="H61" i="14"/>
  <c r="F49" i="14"/>
  <c r="G40" i="14"/>
  <c r="H54" i="14"/>
  <c r="E122" i="14"/>
  <c r="G122" i="14" s="1"/>
  <c r="G120" i="14"/>
  <c r="G119" i="14"/>
  <c r="H39" i="14"/>
  <c r="H29" i="14"/>
  <c r="G39" i="14"/>
  <c r="C118" i="14"/>
  <c r="H120" i="14"/>
  <c r="H110" i="14"/>
  <c r="H35" i="14"/>
  <c r="G36" i="14"/>
  <c r="G37" i="14"/>
  <c r="G38" i="14"/>
  <c r="G47" i="14"/>
  <c r="H121" i="14"/>
  <c r="G30" i="14"/>
  <c r="E49" i="14"/>
  <c r="H30" i="14"/>
  <c r="G36" i="18"/>
  <c r="F74" i="14"/>
  <c r="G17" i="11" s="1"/>
  <c r="F18" i="2"/>
  <c r="F124" i="14"/>
  <c r="K23" i="10"/>
  <c r="F126" i="14"/>
  <c r="K25" i="10"/>
  <c r="W37" i="9"/>
  <c r="AC37" i="9"/>
  <c r="AD37" i="9"/>
  <c r="C66" i="14"/>
  <c r="D66" i="14"/>
  <c r="C26" i="14"/>
  <c r="D18" i="2"/>
  <c r="D59" i="2" s="1"/>
  <c r="D82" i="2" s="1"/>
  <c r="G48" i="2"/>
  <c r="H53" i="14"/>
  <c r="H47" i="14"/>
  <c r="H37" i="14"/>
  <c r="C34" i="18"/>
  <c r="C68" i="14" s="1"/>
  <c r="C74" i="14"/>
  <c r="D74" i="14"/>
  <c r="E17" i="11" s="1"/>
  <c r="E18" i="2"/>
  <c r="E59" i="2" s="1"/>
  <c r="M25" i="10"/>
  <c r="C18" i="10"/>
  <c r="C122" i="14"/>
  <c r="G54" i="14"/>
  <c r="F125" i="14"/>
  <c r="M24" i="10"/>
  <c r="AD20" i="9"/>
  <c r="S37" i="9"/>
  <c r="AA37" i="9"/>
  <c r="H84" i="14" l="1"/>
  <c r="V38" i="9"/>
  <c r="AF37" i="9"/>
  <c r="F81" i="14"/>
  <c r="G81" i="14" s="1"/>
  <c r="F94" i="2"/>
  <c r="F57" i="14"/>
  <c r="D95" i="2"/>
  <c r="D57" i="14"/>
  <c r="D58" i="14" s="1"/>
  <c r="C88" i="2"/>
  <c r="C33" i="14" s="1"/>
  <c r="G106" i="14"/>
  <c r="H106" i="14"/>
  <c r="F123" i="14"/>
  <c r="D123" i="14"/>
  <c r="D32" i="14"/>
  <c r="D41" i="14" s="1"/>
  <c r="D46" i="14" s="1"/>
  <c r="D50" i="14"/>
  <c r="G63" i="14"/>
  <c r="H107" i="14"/>
  <c r="G107" i="14"/>
  <c r="G109" i="14"/>
  <c r="H109" i="14"/>
  <c r="H113" i="14"/>
  <c r="H69" i="14"/>
  <c r="AE37" i="9"/>
  <c r="G113" i="14"/>
  <c r="C22" i="10"/>
  <c r="C123" i="14" s="1"/>
  <c r="D68" i="14"/>
  <c r="D65" i="18"/>
  <c r="G21" i="18"/>
  <c r="G69" i="14"/>
  <c r="H21" i="18"/>
  <c r="H18" i="18"/>
  <c r="F34" i="18"/>
  <c r="F65" i="18" s="1"/>
  <c r="H42" i="19"/>
  <c r="E64" i="14"/>
  <c r="H64" i="14" s="1"/>
  <c r="G42" i="19"/>
  <c r="G79" i="2"/>
  <c r="H78" i="2"/>
  <c r="C70" i="2"/>
  <c r="C75" i="2" s="1"/>
  <c r="C17" i="19" s="1"/>
  <c r="H122" i="14"/>
  <c r="G28" i="14"/>
  <c r="G78" i="2"/>
  <c r="E50" i="14"/>
  <c r="H79" i="2"/>
  <c r="H118" i="14"/>
  <c r="F18" i="11"/>
  <c r="G118" i="14"/>
  <c r="G90" i="14"/>
  <c r="H90" i="14"/>
  <c r="D71" i="14"/>
  <c r="C71" i="14"/>
  <c r="D17" i="11"/>
  <c r="D18" i="11"/>
  <c r="Q38" i="9"/>
  <c r="M38" i="9"/>
  <c r="U38" i="9"/>
  <c r="Y38" i="9"/>
  <c r="F7" i="11"/>
  <c r="G26" i="14"/>
  <c r="F50" i="14"/>
  <c r="G7" i="11"/>
  <c r="H26" i="14"/>
  <c r="G125" i="14"/>
  <c r="H125" i="14"/>
  <c r="M18" i="10"/>
  <c r="K18" i="10"/>
  <c r="E82" i="2"/>
  <c r="E88" i="2" s="1"/>
  <c r="E33" i="14" s="1"/>
  <c r="E70" i="2"/>
  <c r="E75" i="2" s="1"/>
  <c r="E17" i="19" s="1"/>
  <c r="E18" i="11"/>
  <c r="D70" i="2"/>
  <c r="C27" i="14"/>
  <c r="C50" i="14"/>
  <c r="F66" i="14"/>
  <c r="Z38" i="9"/>
  <c r="N38" i="9"/>
  <c r="R38" i="9"/>
  <c r="G126" i="14"/>
  <c r="H126" i="14"/>
  <c r="G124" i="14"/>
  <c r="H124" i="14"/>
  <c r="F59" i="2"/>
  <c r="G18" i="2"/>
  <c r="H18" i="2"/>
  <c r="G18" i="11"/>
  <c r="G74" i="14"/>
  <c r="H74" i="14"/>
  <c r="G49" i="14"/>
  <c r="H49" i="14"/>
  <c r="H81" i="14" l="1"/>
  <c r="D8" i="11"/>
  <c r="D13" i="11"/>
  <c r="C34" i="14"/>
  <c r="G57" i="14"/>
  <c r="F58" i="14"/>
  <c r="H57" i="14"/>
  <c r="G94" i="2"/>
  <c r="H94" i="2"/>
  <c r="F95" i="2"/>
  <c r="G64" i="14"/>
  <c r="D75" i="2"/>
  <c r="D17" i="19" s="1"/>
  <c r="AD38" i="9"/>
  <c r="D88" i="2"/>
  <c r="AC38" i="9"/>
  <c r="D89" i="14"/>
  <c r="D87" i="14"/>
  <c r="D68" i="18"/>
  <c r="F8" i="11"/>
  <c r="F13" i="11"/>
  <c r="E10" i="11"/>
  <c r="E9" i="11"/>
  <c r="E11" i="11"/>
  <c r="D72" i="14"/>
  <c r="E34" i="18"/>
  <c r="E65" i="18" s="1"/>
  <c r="G18" i="18"/>
  <c r="F68" i="14"/>
  <c r="D88" i="14"/>
  <c r="K22" i="10"/>
  <c r="M22" i="10"/>
  <c r="H27" i="14"/>
  <c r="G27" i="14"/>
  <c r="F82" i="2"/>
  <c r="G59" i="2"/>
  <c r="H59" i="2"/>
  <c r="F70" i="2"/>
  <c r="D7" i="11"/>
  <c r="C32" i="14"/>
  <c r="C41" i="14" s="1"/>
  <c r="C46" i="14" s="1"/>
  <c r="E34" i="14"/>
  <c r="G50" i="14"/>
  <c r="H50" i="14"/>
  <c r="E41" i="14"/>
  <c r="E46" i="14" s="1"/>
  <c r="G65" i="18" l="1"/>
  <c r="H65" i="18"/>
  <c r="G95" i="2"/>
  <c r="H95" i="2"/>
  <c r="H58" i="14"/>
  <c r="G58" i="14"/>
  <c r="D33" i="14"/>
  <c r="E13" i="11" s="1"/>
  <c r="F88" i="2"/>
  <c r="F68" i="18"/>
  <c r="F71" i="14"/>
  <c r="E89" i="14"/>
  <c r="E87" i="14"/>
  <c r="D10" i="11"/>
  <c r="C89" i="14"/>
  <c r="F11" i="11"/>
  <c r="F10" i="11"/>
  <c r="F9" i="11"/>
  <c r="G34" i="18"/>
  <c r="H34" i="18"/>
  <c r="E68" i="14"/>
  <c r="C87" i="14"/>
  <c r="C88" i="14"/>
  <c r="D9" i="11"/>
  <c r="D11" i="11"/>
  <c r="G70" i="14"/>
  <c r="H70" i="14"/>
  <c r="G82" i="2"/>
  <c r="H82" i="2"/>
  <c r="E88" i="14"/>
  <c r="G70" i="2"/>
  <c r="F75" i="2"/>
  <c r="H70" i="2"/>
  <c r="F41" i="14"/>
  <c r="G32" i="14"/>
  <c r="H32" i="14"/>
  <c r="G123" i="14"/>
  <c r="H123" i="14"/>
  <c r="E8" i="11" l="1"/>
  <c r="D34" i="14"/>
  <c r="E68" i="18"/>
  <c r="G68" i="18" s="1"/>
  <c r="E71" i="14"/>
  <c r="H71" i="14" s="1"/>
  <c r="F72" i="14"/>
  <c r="H68" i="14"/>
  <c r="H66" i="14"/>
  <c r="G66" i="14"/>
  <c r="G68" i="14"/>
  <c r="F17" i="19"/>
  <c r="H75" i="2"/>
  <c r="G75" i="2"/>
  <c r="G41" i="14"/>
  <c r="H41" i="14"/>
  <c r="F46" i="14"/>
  <c r="F33" i="14"/>
  <c r="H88" i="2"/>
  <c r="G88" i="2"/>
  <c r="H68" i="18" l="1"/>
  <c r="G71" i="14"/>
  <c r="E72" i="14"/>
  <c r="G72" i="14" s="1"/>
  <c r="F89" i="14"/>
  <c r="F87" i="14"/>
  <c r="G8" i="11"/>
  <c r="G13" i="11"/>
  <c r="G10" i="11"/>
  <c r="G9" i="11"/>
  <c r="G11" i="11"/>
  <c r="F34" i="14"/>
  <c r="G33" i="14"/>
  <c r="H33" i="14"/>
  <c r="F88" i="14"/>
  <c r="H46" i="14"/>
  <c r="G46" i="14"/>
  <c r="H72" i="14" l="1"/>
  <c r="H87" i="14"/>
  <c r="G87" i="14"/>
  <c r="H89" i="14"/>
  <c r="G89" i="14"/>
  <c r="H88" i="14"/>
  <c r="G88" i="14"/>
  <c r="G34" i="14"/>
  <c r="H34" i="14"/>
  <c r="C65" i="18"/>
  <c r="C68" i="18" s="1"/>
  <c r="C72" i="14" s="1"/>
</calcChain>
</file>

<file path=xl/sharedStrings.xml><?xml version="1.0" encoding="utf-8"?>
<sst xmlns="http://schemas.openxmlformats.org/spreadsheetml/2006/main" count="1149" uniqueCount="577">
  <si>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</si>
  <si>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</si>
  <si>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</si>
  <si>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</si>
  <si>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</si>
  <si>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</si>
  <si>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</si>
  <si>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</si>
  <si>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</si>
  <si>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</si>
  <si>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</si>
  <si>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</si>
  <si>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</si>
  <si>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</si>
  <si>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</si>
  <si>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</si>
  <si>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</si>
  <si>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</si>
  <si>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</si>
  <si>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</si>
  <si>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</si>
  <si>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</si>
  <si>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</si>
  <si>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</si>
  <si>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</si>
  <si>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</si>
  <si>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</si>
  <si>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</si>
  <si>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</si>
  <si>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</si>
  <si>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</si>
  <si>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</si>
  <si>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</si>
  <si>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</si>
  <si>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</si>
  <si>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</si>
  <si>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</si>
  <si>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</si>
  <si>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</si>
  <si>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</si>
  <si>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</si>
  <si>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</si>
  <si>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</si>
  <si>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</si>
  <si>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</si>
  <si>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</si>
  <si>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</si>
  <si>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</si>
  <si>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</si>
  <si>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</si>
  <si>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</si>
  <si>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</si>
  <si>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</si>
  <si>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</si>
  <si>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</si>
  <si>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</si>
  <si>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</si>
  <si>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</si>
  <si>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</si>
  <si>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</si>
  <si>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</si>
  <si>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</si>
  <si>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</si>
  <si>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</si>
  <si>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</si>
  <si>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</si>
  <si>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</si>
  <si>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</si>
  <si>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</si>
  <si>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</si>
  <si>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</si>
  <si>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</si>
  <si>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</si>
  <si>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</si>
  <si>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</si>
  <si>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</si>
  <si>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</si>
  <si>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</si>
  <si>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</si>
  <si>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</si>
  <si>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</si>
  <si>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</si>
  <si>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</si>
  <si>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</si>
  <si>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</si>
  <si>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</si>
  <si>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</si>
  <si>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</si>
  <si>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</si>
  <si>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</si>
  <si>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</si>
  <si>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</si>
  <si>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</si>
  <si>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</si>
  <si>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</si>
  <si>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</si>
  <si>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</si>
  <si>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</si>
  <si>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</si>
  <si>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</si>
  <si>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</si>
  <si>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</si>
  <si>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</si>
  <si>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</si>
  <si>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</si>
  <si>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</si>
  <si>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</si>
  <si>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</si>
  <si>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</si>
  <si>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</si>
  <si>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</si>
  <si>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</si>
  <si>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</si>
  <si>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</si>
  <si>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</si>
  <si>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</si>
  <si>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</si>
  <si>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</si>
  <si>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</si>
  <si>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</si>
  <si>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</si>
  <si>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</si>
  <si>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</si>
  <si>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</si>
  <si>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</si>
  <si>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</si>
  <si>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</si>
  <si>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</si>
  <si>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</si>
  <si>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</si>
  <si>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</si>
  <si>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</si>
  <si>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</si>
  <si>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</si>
  <si>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</si>
  <si>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</si>
  <si>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</si>
  <si>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</si>
  <si>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</si>
  <si>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</si>
  <si>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</si>
  <si>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</si>
  <si>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</si>
  <si>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</si>
  <si>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</si>
  <si>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</si>
  <si>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</si>
  <si>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</si>
  <si>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</si>
  <si>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</si>
  <si>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</si>
  <si>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</si>
  <si>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</si>
  <si>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</si>
  <si>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</si>
  <si>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</si>
  <si>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</si>
  <si>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</si>
  <si>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</si>
  <si>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</si>
  <si>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</si>
  <si>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</si>
  <si>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</si>
  <si>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</si>
  <si>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</si>
  <si>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</si>
  <si>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</si>
  <si>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</si>
  <si>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</si>
  <si>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</si>
  <si>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</si>
  <si>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</si>
  <si>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</si>
  <si>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</si>
  <si>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</si>
  <si>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</si>
  <si>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</si>
  <si>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</si>
  <si>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</si>
  <si>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</si>
  <si>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</si>
  <si>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</si>
  <si>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</si>
  <si>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</si>
  <si>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</si>
  <si>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</si>
  <si>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</si>
  <si>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</si>
  <si>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</si>
  <si>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</si>
  <si>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</si>
  <si>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</si>
  <si>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</si>
  <si>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</si>
  <si>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</si>
  <si>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</si>
  <si>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</si>
  <si>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</si>
  <si>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</si>
  <si>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</si>
  <si>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</si>
  <si>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</si>
  <si>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</si>
  <si>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</si>
  <si>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</si>
  <si>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</si>
  <si>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</si>
  <si>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</si>
  <si>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</si>
  <si>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</si>
  <si>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</si>
  <si>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</si>
  <si>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</si>
  <si>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</si>
  <si>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</si>
  <si>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</si>
  <si>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</si>
  <si>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</si>
  <si>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</si>
  <si>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</si>
  <si>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</si>
  <si>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</si>
  <si>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</si>
  <si>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</si>
  <si>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</si>
  <si>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</si>
  <si>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</si>
  <si>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</si>
  <si>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</si>
  <si>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</si>
  <si>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</si>
  <si>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</si>
  <si>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</si>
  <si>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</si>
  <si>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</si>
  <si>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</si>
  <si>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</si>
  <si>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</si>
  <si>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</si>
  <si>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</si>
  <si>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</si>
  <si>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</si>
  <si>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</si>
  <si>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</si>
  <si>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</si>
  <si>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</si>
  <si>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</si>
  <si>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</si>
  <si>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</si>
  <si>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</si>
  <si>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</si>
  <si>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</si>
  <si>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</si>
  <si>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</si>
  <si>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</si>
  <si>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</si>
  <si>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</si>
  <si>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</si>
  <si>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</si>
  <si>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</si>
  <si>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</si>
  <si>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</si>
  <si>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</si>
  <si>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</si>
  <si>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</si>
  <si>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</si>
  <si>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</si>
  <si>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</si>
  <si>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</si>
  <si>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</si>
  <si>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</si>
  <si>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</si>
  <si>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</si>
  <si>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</si>
  <si>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</si>
  <si>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</si>
  <si>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</si>
  <si>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</si>
  <si>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</si>
  <si>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</si>
  <si>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</si>
  <si>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</si>
  <si>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</si>
  <si>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</si>
  <si>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</si>
  <si>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</si>
  <si>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</si>
  <si>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</si>
  <si>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</si>
  <si>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</si>
  <si>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</si>
  <si>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</si>
  <si>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</si>
  <si>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</si>
  <si>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</si>
  <si>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</si>
  <si>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</si>
  <si>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</si>
  <si>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</si>
  <si>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</si>
  <si>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</si>
  <si>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</si>
  <si>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</si>
  <si>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</si>
  <si>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</si>
  <si>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</si>
  <si>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</si>
  <si>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</si>
  <si>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</si>
  <si>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</si>
  <si>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</si>
  <si>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</si>
  <si>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</si>
  <si>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</si>
  <si>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</si>
  <si>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</si>
  <si>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</si>
  <si>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</si>
  <si>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</si>
  <si>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</si>
  <si>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</si>
  <si>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</si>
  <si>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</si>
  <si>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</si>
  <si>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</si>
  <si>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</si>
  <si>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</si>
  <si>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</si>
  <si>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</si>
  <si>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</si>
  <si>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</si>
  <si>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</si>
  <si>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</si>
  <si>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</si>
  <si>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</si>
  <si>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</si>
  <si>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</si>
  <si>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(тис.грн.)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</si>
  <si>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</si>
  <si>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</si>
  <si>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</si>
  <si>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</si>
  <si>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</si>
  <si>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</si>
  <si>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</si>
  <si>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</si>
  <si>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</si>
  <si>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</si>
  <si>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</si>
  <si>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</si>
  <si>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</si>
  <si>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</si>
  <si>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</si>
  <si>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</si>
  <si>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</si>
  <si>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</si>
  <si>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</si>
  <si>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</si>
  <si>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</si>
  <si>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</si>
  <si>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</si>
  <si>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</si>
  <si>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</si>
  <si>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</si>
  <si>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</si>
  <si>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</si>
  <si>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</si>
  <si>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</si>
  <si>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</si>
  <si>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</si>
  <si>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</si>
  <si>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</si>
  <si>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</si>
  <si>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</si>
  <si>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</si>
  <si>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</si>
  <si>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</si>
  <si>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</si>
  <si>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</si>
  <si>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</si>
  <si>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</si>
  <si>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</si>
  <si>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</si>
  <si>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Надходженнґ від отримання субсидій, дотацій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</si>
  <si>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</si>
  <si>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</si>
  <si>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</si>
  <si>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</si>
  <si>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</si>
  <si>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</si>
  <si>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</si>
  <si>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</si>
  <si>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</si>
  <si>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</si>
  <si>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</si>
  <si>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капітальне будівництво (розшифрувати)</t>
  </si>
  <si>
    <t>тис.грн (без ПДВ)</t>
  </si>
  <si>
    <t>________________________________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</si>
  <si>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</si>
  <si>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</si>
  <si>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</si>
  <si>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</si>
  <si>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</si>
  <si>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</si>
  <si>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</si>
  <si>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</si>
  <si>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</si>
  <si>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</si>
  <si>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</si>
  <si>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</si>
  <si>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</si>
  <si>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</si>
  <si>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Інші надходження,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</si>
  <si>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</si>
  <si>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</si>
  <si>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</si>
  <si>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</si>
  <si>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</si>
  <si>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</si>
  <si>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</si>
  <si>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</si>
  <si>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</si>
  <si>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</si>
  <si>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</si>
  <si>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</si>
  <si>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</si>
  <si>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комунальними підприємствами, що є власністю Вінницької міської об'єднаної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</si>
  <si>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</si>
  <si>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</si>
  <si>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</si>
  <si>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</si>
  <si>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</si>
  <si>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</si>
  <si>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</si>
  <si>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придбання (виготовлення) основних засобів,  усього, у тому числі:</t>
  </si>
  <si>
    <t>тис. грн</t>
  </si>
  <si>
    <t>Одиниця виміру</t>
  </si>
  <si>
    <t>Факт минулого 2018 року</t>
  </si>
  <si>
    <t>Факт звітного 2019 року</t>
  </si>
  <si>
    <t>План звітного 2019 року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</si>
  <si>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</si>
  <si>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</si>
  <si>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</si>
  <si>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план
звітного 2019 року</t>
  </si>
  <si>
    <t xml:space="preserve">минулий 
2019 рік </t>
  </si>
  <si>
    <r>
      <t xml:space="preserve">Орган державного управління  </t>
    </r>
    <r>
      <rPr>
        <b/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</si>
  <si>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</si>
  <si>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</si>
  <si>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</si>
  <si>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</si>
  <si>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у тому числі:</t>
    </r>
    <r>
      <rPr>
        <i/>
        <sz val="16"/>
        <color theme="1"/>
        <rFont val="Times New Roman"/>
        <family val="1"/>
        <charset val="204"/>
      </rPr>
      <t xml:space="preserve"> </t>
    </r>
  </si>
  <si>
    <t>за 2020 рік</t>
  </si>
  <si>
    <t xml:space="preserve">минулий 2019 рік </t>
  </si>
  <si>
    <t xml:space="preserve">поточний 2020 рік </t>
  </si>
  <si>
    <t>Звітний 2020 рік</t>
  </si>
  <si>
    <t xml:space="preserve">поточний 
2020 рік </t>
  </si>
  <si>
    <t>Факт минулого 2019 року</t>
  </si>
  <si>
    <t>План звітного 2020 року</t>
  </si>
  <si>
    <t>Факт звітного 2020 року</t>
  </si>
  <si>
    <t xml:space="preserve">минулий
 2019 рік </t>
  </si>
  <si>
    <t>Факт звітного
 2020 року</t>
  </si>
  <si>
    <t>минулий 2019 рік</t>
  </si>
  <si>
    <t>поточний 2020 рік</t>
  </si>
  <si>
    <t xml:space="preserve">Факт
минулого 2019 року
</t>
  </si>
  <si>
    <t>План
звітного 2020 року</t>
  </si>
  <si>
    <t>Факт
звітного 2020 року</t>
  </si>
  <si>
    <r>
      <t xml:space="preserve">до звіту про виконання показників фінансового плану за 2020 рік 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</si>
  <si>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>Заборгованість за кредитами станом на 01.01.2020 року</t>
  </si>
  <si>
    <t>Отримано залучених коштів за звітний 2020 рік</t>
  </si>
  <si>
    <t>Повернено залучених коштів за звітний 2020 рік</t>
  </si>
  <si>
    <t>Заборгованість станом на 01.01.2021 року</t>
  </si>
  <si>
    <t xml:space="preserve">факт 
минулого 2019 року
</t>
  </si>
  <si>
    <t>план
звітного 2020 року</t>
  </si>
  <si>
    <t>факт
звітного 2020 року</t>
  </si>
  <si>
    <t>факт
минулого 2019 року</t>
  </si>
  <si>
    <t>05484422</t>
  </si>
  <si>
    <t>0510100000</t>
  </si>
  <si>
    <t>86.23</t>
  </si>
  <si>
    <t>V</t>
  </si>
  <si>
    <t>МКП "Медичний стоматологічний центр"</t>
  </si>
  <si>
    <t>комунальне підприємство</t>
  </si>
  <si>
    <t>Вінницька область м. Вінниця</t>
  </si>
  <si>
    <t>Вінницька міська рада</t>
  </si>
  <si>
    <t>Охорона здоров'я</t>
  </si>
  <si>
    <t>Стоматологічна практика</t>
  </si>
  <si>
    <t>комунальна</t>
  </si>
  <si>
    <t>21021 м. Вінниця вул. Келецька, 68</t>
  </si>
  <si>
    <t>56-12-31</t>
  </si>
  <si>
    <t>Філевич А.М.</t>
  </si>
  <si>
    <t>ПРО ВИКОНАННЯ ПОКАЗНИКІВ ФІНАНСОВОГО ПЛАНУ  МКП "Медичний стоматологічний центр"</t>
  </si>
  <si>
    <t>А.М.Філевич</t>
  </si>
  <si>
    <t>по МКП "Медичний стоматологічний центр"</t>
  </si>
  <si>
    <t>інші податки, збори та платежі (профспілковий збір)</t>
  </si>
  <si>
    <t>системний блок</t>
  </si>
  <si>
    <t>водонагрівач</t>
  </si>
  <si>
    <t>контейнер для сміття (2шт)</t>
  </si>
  <si>
    <t>мікромотор пневматичний (15шт)</t>
  </si>
  <si>
    <t>апекслокатор</t>
  </si>
  <si>
    <t>фотополімеризатор</t>
  </si>
  <si>
    <t>джерело безперебійного живлення</t>
  </si>
  <si>
    <t>кулер для води (2шт)</t>
  </si>
  <si>
    <t>сопло карбідне (3шт)</t>
  </si>
  <si>
    <t>утилізатор медичних голок</t>
  </si>
  <si>
    <t>Освітянські послуги (проходження інтернатури лікарями-інтернами</t>
  </si>
  <si>
    <t>Робота зуботехнічної лабораторії на замовлення приватних кабінетів</t>
  </si>
  <si>
    <t>водопостачання та водовідведення</t>
  </si>
  <si>
    <t>витрати на обов'язкове страхування</t>
  </si>
  <si>
    <t>послуги баклабораторії</t>
  </si>
  <si>
    <t>нанесення металозахисного покриття</t>
  </si>
  <si>
    <t>послуги прання</t>
  </si>
  <si>
    <t>витрати на охорону праці та техніку безпеки</t>
  </si>
  <si>
    <t>відшкодування комунальних послуг</t>
  </si>
  <si>
    <t>електропостачання</t>
  </si>
  <si>
    <t>послуги архіву</t>
  </si>
  <si>
    <t>послуги з охорони</t>
  </si>
  <si>
    <t>послуги по дератизації</t>
  </si>
  <si>
    <t>послуги банку (посттермінал, інкасація,касове обслуговування)</t>
  </si>
  <si>
    <t>підписка періодисних видань</t>
  </si>
  <si>
    <t>послуги з утилізації</t>
  </si>
  <si>
    <t>поштові послуги</t>
  </si>
  <si>
    <t>відшкодування з бюджету за пільгове зубопротезування</t>
  </si>
  <si>
    <t>відшкодування з бюджету департаментом соціальної політики ВМР (ЧАЕС)</t>
  </si>
  <si>
    <t>відшкодування з бюджету департаментом соціальної політики ВМР (АТО)</t>
  </si>
  <si>
    <t>надходження від відсотків за залишками коштів на поточних рахунках</t>
  </si>
  <si>
    <t>відшкодування з Фонду соціального страхування</t>
  </si>
  <si>
    <t>оплата авансів (підписка періодичних видань, страхування, програмне забезпечення)</t>
  </si>
  <si>
    <t>розрахунки з постачальниками (цільове фінансування)</t>
  </si>
  <si>
    <t>послуги банку (касове обслуговування)</t>
  </si>
  <si>
    <t>Стоматологічна установка (4шт)</t>
  </si>
  <si>
    <r>
      <t>7. Джерела капітальних інвес</t>
    </r>
    <r>
      <rPr>
        <b/>
        <sz val="16"/>
        <rFont val="Times New Roman"/>
        <family val="1"/>
        <charset val="204"/>
      </rPr>
      <t>тицій у 2020 році</t>
    </r>
  </si>
  <si>
    <t>стілець стоматологічний</t>
  </si>
  <si>
    <t>Діатермокоагулятор</t>
  </si>
  <si>
    <t>Формувач ясен</t>
  </si>
  <si>
    <t>Скелер (3шт)</t>
  </si>
  <si>
    <t>Касовий апарат</t>
  </si>
  <si>
    <t>публікація інформаційних матеріалів</t>
  </si>
  <si>
    <t>утримано по вимозі (по виконавчим провадженням )</t>
  </si>
  <si>
    <t>у формі 3 стрічка 3140+3190=222 тис. грн</t>
  </si>
  <si>
    <t>у формі 3 стрічка 3110+3115=5006 тис. грн</t>
  </si>
  <si>
    <t>Інші фінансові доходи (генеральний договір-депозит)</t>
  </si>
  <si>
    <t>Середньомісячні витрати на оплату праці одного працівника (грн), усього, у тому числі:</t>
  </si>
  <si>
    <t>податок на додану вартість (ПДВ)</t>
  </si>
  <si>
    <t>вивіз твердих побутових відходів (ТПВ)</t>
  </si>
  <si>
    <t>проходження медичного огляду</t>
  </si>
  <si>
    <t>виготовлення технічної документації</t>
  </si>
  <si>
    <t>Інші цілі (коригування попередніх періодів)</t>
  </si>
  <si>
    <t>інші платежі (профспілковий збір)</t>
  </si>
  <si>
    <t>сума попередньої оплати й авансових платежів, яку було повернуто покупцям</t>
  </si>
  <si>
    <t>Фотополімеризатор</t>
  </si>
  <si>
    <t>Стілець стоматологічний</t>
  </si>
  <si>
    <t>Апекслокатор</t>
  </si>
  <si>
    <t>дентальний рентген апарат</t>
  </si>
  <si>
    <t>стоматологічна установка (3шт)</t>
  </si>
  <si>
    <t>діатермокоагулятор</t>
  </si>
  <si>
    <t>формувач ясен</t>
  </si>
  <si>
    <t>скелер (3шт)</t>
  </si>
  <si>
    <t>касовий апарат</t>
  </si>
  <si>
    <t>Різні види стоматологічної допомоги</t>
  </si>
  <si>
    <t>Відшкодування з бюджету за пільгове зубопротезування</t>
  </si>
  <si>
    <t xml:space="preserve">Відшкодування з фонду департаменту соціальної політики міської ради по учасникам аварії ЧАЕС </t>
  </si>
  <si>
    <t>Відшкодування з фонду департаменту соціальної політики міської ради учасникам АТО</t>
  </si>
  <si>
    <t>нестачі, втрати  від псування цінностей</t>
  </si>
  <si>
    <t>реалізована продукція (брухт, шприці, фіксаж)</t>
  </si>
  <si>
    <t>надходження від здачі вторинної сировини (брухт, фіксаж, проявник)</t>
  </si>
  <si>
    <t>резерв відпусток</t>
  </si>
  <si>
    <t>теплопостачання</t>
  </si>
  <si>
    <t>витрати на придбання господарчих та канцелярських товарі</t>
  </si>
  <si>
    <t>Матеріальні витрати</t>
  </si>
  <si>
    <t>Цільове фінансування, усього, у тому числі:</t>
  </si>
  <si>
    <t>Інші надходження (надходження відсотків від розміщення коштів на депозитному рахунку в банку)</t>
  </si>
  <si>
    <t>розрахунки за відшкодовані збитки</t>
  </si>
  <si>
    <t>ливарні роботи - виготовлення зубопротезних каркасів</t>
  </si>
  <si>
    <t>послуги з навчання по цивільному захисту та безпеці життєдіяльності</t>
  </si>
  <si>
    <t>відшкодування витрат на виплату та доставку пенсій, призначених на пільгових умовах</t>
  </si>
  <si>
    <t>послуги із вимірювання доз опромінення за показниками датчиків рентгенлаборантів</t>
  </si>
  <si>
    <t>сплата грошових зобов'язань (адміністративний збір за державну реєстрацію, штрафні санкції за податковим повідомленням)</t>
  </si>
  <si>
    <t>відшкодування до пенсіного фонду України (пільгова пенсія)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</si>
</sst>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₽_-;\-* #,##0.0\ _₽_-;_-* &quot;-&quot;?\ _₽_-;_-@_-"/>
  </numFmts>
  <fonts count="10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6"/>
      <color theme="1"/>
      <name val="Arial Cyr"/>
      <charset val="204"/>
    </font>
    <font>
      <b/>
      <sz val="16"/>
      <color theme="1"/>
      <name val="Arial Cyr"/>
      <charset val="204"/>
    </font>
    <font>
      <b/>
      <sz val="14"/>
      <color theme="1"/>
      <name val="Arial Cyr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598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/>
    <xf numFmtId="0" fontId="64" fillId="0" borderId="0" xfId="0" applyFont="1" applyFill="1"/>
    <xf numFmtId="0" fontId="5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7" fillId="29" borderId="0" xfId="0" applyFont="1" applyFill="1"/>
    <xf numFmtId="0" fontId="5" fillId="0" borderId="0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right" vertical="center"/>
    </xf>
    <xf numFmtId="0" fontId="71" fillId="0" borderId="0" xfId="0" applyFont="1" applyFill="1"/>
    <xf numFmtId="0" fontId="67" fillId="29" borderId="3" xfId="238" applyFont="1" applyFill="1" applyBorder="1" applyAlignment="1">
      <alignment horizontal="left" vertical="center"/>
    </xf>
    <xf numFmtId="0" fontId="73" fillId="0" borderId="15" xfId="0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0" borderId="0" xfId="0" applyFont="1" applyFill="1" applyAlignment="1">
      <alignment horizontal="left" vertical="center"/>
    </xf>
    <xf numFmtId="0" fontId="73" fillId="0" borderId="14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0" fontId="73" fillId="0" borderId="19" xfId="182" applyFont="1" applyFill="1" applyBorder="1" applyAlignment="1">
      <alignment horizontal="left" vertical="center" wrapText="1"/>
      <protection locked="0"/>
    </xf>
    <xf numFmtId="0" fontId="73" fillId="0" borderId="19" xfId="0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8" fillId="0" borderId="0" xfId="0" quotePrefix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 applyProtection="1">
      <alignment horizontal="left" vertical="center"/>
      <protection locked="0"/>
    </xf>
    <xf numFmtId="0" fontId="66" fillId="0" borderId="0" xfId="0" applyFont="1" applyFill="1" applyBorder="1" applyAlignment="1">
      <alignment vertical="center" wrapText="1"/>
    </xf>
    <xf numFmtId="0" fontId="72" fillId="0" borderId="0" xfId="0" applyFont="1" applyFill="1" applyBorder="1" applyAlignment="1">
      <alignment horizontal="right" vertical="center"/>
    </xf>
    <xf numFmtId="0" fontId="76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vertical="center"/>
    </xf>
    <xf numFmtId="0" fontId="66" fillId="29" borderId="0" xfId="0" applyFont="1" applyFill="1" applyAlignment="1">
      <alignment vertical="center"/>
    </xf>
    <xf numFmtId="0" fontId="66" fillId="0" borderId="0" xfId="0" applyFont="1" applyFill="1" applyBorder="1" applyAlignment="1">
      <alignment horizontal="left" vertical="center" wrapText="1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horizontal="center" vertical="center" wrapText="1"/>
    </xf>
    <xf numFmtId="0" fontId="66" fillId="22" borderId="14" xfId="0" applyFont="1" applyFill="1" applyBorder="1" applyAlignment="1">
      <alignment horizontal="center" vertical="center" wrapText="1" shrinkToFit="1"/>
    </xf>
    <xf numFmtId="0" fontId="66" fillId="22" borderId="3" xfId="0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178" fontId="80" fillId="29" borderId="3" xfId="0" applyNumberFormat="1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/>
    </xf>
    <xf numFmtId="0" fontId="81" fillId="22" borderId="3" xfId="0" applyFont="1" applyFill="1" applyBorder="1" applyAlignment="1">
      <alignment horizontal="center" vertical="center" wrapText="1"/>
    </xf>
    <xf numFmtId="178" fontId="81" fillId="29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81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66" fillId="22" borderId="0" xfId="0" applyFont="1" applyFill="1" applyBorder="1" applyAlignment="1">
      <alignment horizontal="left" vertical="center" wrapText="1"/>
    </xf>
    <xf numFmtId="0" fontId="66" fillId="22" borderId="0" xfId="0" applyFont="1" applyFill="1" applyBorder="1" applyAlignment="1">
      <alignment horizontal="center" vertical="center"/>
    </xf>
    <xf numFmtId="170" fontId="66" fillId="22" borderId="0" xfId="0" applyNumberFormat="1" applyFont="1" applyFill="1" applyBorder="1" applyAlignment="1">
      <alignment horizontal="center" vertical="center" wrapText="1"/>
    </xf>
    <xf numFmtId="170" fontId="66" fillId="22" borderId="0" xfId="0" applyNumberFormat="1" applyFont="1" applyFill="1" applyBorder="1" applyAlignment="1">
      <alignment horizontal="right" vertical="center" wrapText="1"/>
    </xf>
    <xf numFmtId="0" fontId="82" fillId="29" borderId="0" xfId="0" applyFont="1" applyFill="1" applyBorder="1" applyAlignment="1">
      <alignment horizontal="center" vertical="center" wrapText="1"/>
    </xf>
    <xf numFmtId="0" fontId="66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 wrapText="1"/>
    </xf>
    <xf numFmtId="170" fontId="66" fillId="0" borderId="0" xfId="0" applyNumberFormat="1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right" vertical="center" wrapText="1"/>
    </xf>
    <xf numFmtId="0" fontId="66" fillId="0" borderId="0" xfId="246" applyFont="1" applyFill="1" applyBorder="1" applyAlignment="1">
      <alignment vertical="center"/>
    </xf>
    <xf numFmtId="0" fontId="66" fillId="0" borderId="0" xfId="246" applyFont="1" applyFill="1" applyBorder="1" applyAlignment="1">
      <alignment horizontal="center" vertical="center"/>
    </xf>
    <xf numFmtId="0" fontId="76" fillId="0" borderId="0" xfId="246" applyFont="1" applyFill="1" applyBorder="1" applyAlignment="1">
      <alignment horizontal="right" vertical="center"/>
    </xf>
    <xf numFmtId="0" fontId="66" fillId="0" borderId="14" xfId="0" applyFont="1" applyFill="1" applyBorder="1" applyAlignment="1">
      <alignment horizontal="center" vertical="center" wrapText="1"/>
    </xf>
    <xf numFmtId="0" fontId="76" fillId="0" borderId="0" xfId="246" applyFont="1" applyFill="1" applyBorder="1" applyAlignment="1">
      <alignment vertical="center"/>
    </xf>
    <xf numFmtId="0" fontId="66" fillId="0" borderId="0" xfId="246" applyFont="1" applyFill="1" applyBorder="1" applyAlignment="1">
      <alignment vertical="center" wrapText="1"/>
    </xf>
    <xf numFmtId="0" fontId="66" fillId="22" borderId="3" xfId="0" applyFont="1" applyFill="1" applyBorder="1" applyAlignment="1">
      <alignment horizontal="left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 wrapText="1"/>
    </xf>
    <xf numFmtId="0" fontId="81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1" fillId="29" borderId="3" xfId="0" applyFont="1" applyFill="1" applyBorder="1" applyAlignment="1">
      <alignment horizontal="left" vertical="center"/>
    </xf>
    <xf numFmtId="0" fontId="83" fillId="22" borderId="3" xfId="0" applyFont="1" applyFill="1" applyBorder="1" applyAlignment="1">
      <alignment horizontal="left" vertical="center" wrapText="1"/>
    </xf>
    <xf numFmtId="0" fontId="81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/>
    </xf>
    <xf numFmtId="0" fontId="72" fillId="0" borderId="0" xfId="0" applyFont="1" applyFill="1" applyAlignment="1">
      <alignment horizontal="right" vertical="center"/>
    </xf>
    <xf numFmtId="0" fontId="66" fillId="0" borderId="0" xfId="0" applyFont="1" applyFill="1" applyBorder="1" applyAlignment="1">
      <alignment horizontal="right" vertical="center"/>
    </xf>
    <xf numFmtId="0" fontId="84" fillId="0" borderId="0" xfId="246" applyFont="1" applyFill="1"/>
    <xf numFmtId="0" fontId="76" fillId="0" borderId="0" xfId="0" applyFont="1" applyFill="1" applyAlignment="1">
      <alignment vertical="center"/>
    </xf>
    <xf numFmtId="0" fontId="81" fillId="22" borderId="3" xfId="0" applyFont="1" applyFill="1" applyBorder="1" applyAlignment="1">
      <alignment horizontal="center" vertical="center"/>
    </xf>
    <xf numFmtId="179" fontId="86" fillId="29" borderId="3" xfId="0" applyNumberFormat="1" applyFont="1" applyFill="1" applyBorder="1" applyAlignment="1">
      <alignment horizontal="center" vertical="center" wrapText="1"/>
    </xf>
    <xf numFmtId="179" fontId="81" fillId="29" borderId="3" xfId="0" applyNumberFormat="1" applyFont="1" applyFill="1" applyBorder="1" applyAlignment="1">
      <alignment horizontal="center" vertical="center" wrapText="1"/>
    </xf>
    <xf numFmtId="0" fontId="89" fillId="0" borderId="0" xfId="0" applyFont="1" applyFill="1" applyAlignment="1">
      <alignment horizontal="center" vertical="center"/>
    </xf>
    <xf numFmtId="170" fontId="66" fillId="0" borderId="0" xfId="0" applyNumberFormat="1" applyFont="1" applyFill="1" applyAlignment="1">
      <alignment vertical="center"/>
    </xf>
    <xf numFmtId="0" fontId="76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76" fillId="0" borderId="13" xfId="0" applyFont="1" applyFill="1" applyBorder="1" applyAlignment="1">
      <alignment horizontal="left" vertical="center" wrapText="1"/>
    </xf>
    <xf numFmtId="0" fontId="66" fillId="0" borderId="13" xfId="0" applyFont="1" applyFill="1" applyBorder="1" applyAlignment="1">
      <alignment horizontal="right" vertical="center" wrapText="1"/>
    </xf>
    <xf numFmtId="0" fontId="87" fillId="0" borderId="0" xfId="0" applyFont="1" applyFill="1" applyAlignment="1">
      <alignment vertical="center"/>
    </xf>
    <xf numFmtId="0" fontId="66" fillId="0" borderId="3" xfId="0" applyFont="1" applyFill="1" applyBorder="1" applyAlignment="1">
      <alignment horizontal="center" vertical="center"/>
    </xf>
    <xf numFmtId="0" fontId="81" fillId="22" borderId="14" xfId="0" applyFont="1" applyFill="1" applyBorder="1" applyAlignment="1">
      <alignment horizontal="center" vertical="center"/>
    </xf>
    <xf numFmtId="0" fontId="81" fillId="22" borderId="14" xfId="0" applyFont="1" applyFill="1" applyBorder="1" applyAlignment="1">
      <alignment horizontal="center" vertical="center" wrapText="1"/>
    </xf>
    <xf numFmtId="0" fontId="81" fillId="22" borderId="14" xfId="0" applyFont="1" applyFill="1" applyBorder="1" applyAlignment="1">
      <alignment horizontal="center" vertical="center" wrapText="1" shrinkToFit="1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86" fillId="0" borderId="3" xfId="0" applyFont="1" applyBorder="1" applyAlignment="1">
      <alignment horizontal="left" vertical="center" wrapText="1"/>
    </xf>
    <xf numFmtId="0" fontId="86" fillId="22" borderId="3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3" xfId="238" applyNumberFormat="1" applyFont="1" applyFill="1" applyBorder="1" applyAlignment="1">
      <alignment horizontal="center" vertical="center" wrapText="1"/>
    </xf>
    <xf numFmtId="0" fontId="73" fillId="0" borderId="3" xfId="0" quotePrefix="1" applyFont="1" applyFill="1" applyBorder="1" applyAlignment="1">
      <alignment horizontal="center" vertical="center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vertical="center" wrapText="1"/>
    </xf>
    <xf numFmtId="0" fontId="72" fillId="0" borderId="0" xfId="0" quotePrefix="1" applyFont="1" applyFill="1" applyBorder="1" applyAlignment="1">
      <alignment horizontal="center"/>
    </xf>
    <xf numFmtId="173" fontId="76" fillId="0" borderId="3" xfId="0" applyNumberFormat="1" applyFont="1" applyFill="1" applyBorder="1" applyAlignment="1">
      <alignment horizontal="center"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0" fontId="72" fillId="0" borderId="17" xfId="246" applyFont="1" applyFill="1" applyBorder="1" applyAlignment="1">
      <alignment horizontal="lef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0" fontId="72" fillId="0" borderId="0" xfId="0" quotePrefix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 wrapText="1"/>
    </xf>
    <xf numFmtId="0" fontId="88" fillId="0" borderId="3" xfId="0" quotePrefix="1" applyFont="1" applyFill="1" applyBorder="1" applyAlignment="1">
      <alignment horizontal="center" vertical="center"/>
    </xf>
    <xf numFmtId="0" fontId="66" fillId="0" borderId="3" xfId="0" quotePrefix="1" applyFont="1" applyFill="1" applyBorder="1" applyAlignment="1">
      <alignment horizontal="center" vertical="center"/>
    </xf>
    <xf numFmtId="0" fontId="93" fillId="0" borderId="0" xfId="246" applyFont="1" applyFill="1"/>
    <xf numFmtId="0" fontId="66" fillId="0" borderId="15" xfId="0" applyFont="1" applyFill="1" applyBorder="1" applyAlignment="1">
      <alignment vertical="center"/>
    </xf>
    <xf numFmtId="0" fontId="66" fillId="0" borderId="28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Alignment="1">
      <alignment vertical="center"/>
    </xf>
    <xf numFmtId="0" fontId="72" fillId="0" borderId="3" xfId="0" quotePrefix="1" applyNumberFormat="1" applyFont="1" applyFill="1" applyBorder="1" applyAlignment="1">
      <alignment horizontal="center" vertical="center"/>
    </xf>
    <xf numFmtId="169" fontId="72" fillId="0" borderId="3" xfId="207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applyNumberFormat="1" applyFont="1" applyFill="1" applyBorder="1" applyAlignment="1">
      <alignment horizontal="center" vertical="center"/>
    </xf>
    <xf numFmtId="169" fontId="73" fillId="0" borderId="3" xfId="207" applyNumberFormat="1" applyFont="1" applyFill="1" applyBorder="1" applyAlignment="1">
      <alignment horizontal="right" vertical="center" wrapText="1"/>
    </xf>
    <xf numFmtId="0" fontId="73" fillId="0" borderId="0" xfId="0" applyFont="1" applyFill="1" applyAlignment="1">
      <alignment horizontal="center" vertical="center"/>
    </xf>
    <xf numFmtId="0" fontId="79" fillId="0" borderId="0" xfId="0" applyFont="1" applyFill="1" applyBorder="1" applyAlignment="1">
      <alignment horizontal="center" vertical="center" wrapText="1"/>
    </xf>
    <xf numFmtId="0" fontId="73" fillId="0" borderId="0" xfId="0" quotePrefix="1" applyFont="1" applyFill="1" applyBorder="1" applyAlignment="1">
      <alignment horizontal="center" vertical="center"/>
    </xf>
    <xf numFmtId="170" fontId="73" fillId="0" borderId="0" xfId="0" quotePrefix="1" applyNumberFormat="1" applyFont="1" applyFill="1" applyBorder="1" applyAlignment="1">
      <alignment vertical="center" wrapText="1"/>
    </xf>
    <xf numFmtId="0" fontId="66" fillId="0" borderId="14" xfId="0" applyFont="1" applyFill="1" applyBorder="1" applyAlignment="1">
      <alignment horizontal="center" vertical="center" wrapText="1" shrinkToFit="1"/>
    </xf>
    <xf numFmtId="0" fontId="76" fillId="0" borderId="3" xfId="0" applyFont="1" applyFill="1" applyBorder="1" applyAlignment="1">
      <alignment horizontal="left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left" vertical="center" wrapText="1"/>
    </xf>
    <xf numFmtId="179" fontId="66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vertical="center" wrapText="1"/>
    </xf>
    <xf numFmtId="0" fontId="73" fillId="0" borderId="3" xfId="0" applyNumberFormat="1" applyFont="1" applyFill="1" applyBorder="1" applyAlignment="1">
      <alignment horizontal="center" vertical="center" wrapText="1" shrinkToFit="1"/>
    </xf>
    <xf numFmtId="0" fontId="66" fillId="0" borderId="0" xfId="0" applyFont="1" applyFill="1" applyBorder="1" applyAlignment="1">
      <alignment horizontal="left" vertical="center" wrapText="1" shrinkToFit="1"/>
    </xf>
    <xf numFmtId="3" fontId="66" fillId="0" borderId="0" xfId="0" applyNumberFormat="1" applyFont="1" applyFill="1" applyBorder="1" applyAlignment="1">
      <alignment horizontal="center" vertical="center" wrapText="1"/>
    </xf>
    <xf numFmtId="3" fontId="66" fillId="0" borderId="18" xfId="0" applyNumberFormat="1" applyFont="1" applyFill="1" applyBorder="1" applyAlignment="1">
      <alignment vertical="center" wrapText="1"/>
    </xf>
    <xf numFmtId="169" fontId="76" fillId="0" borderId="0" xfId="0" applyNumberFormat="1" applyFont="1" applyFill="1" applyBorder="1" applyAlignment="1">
      <alignment horizontal="right" vertical="center" wrapText="1"/>
    </xf>
    <xf numFmtId="169" fontId="76" fillId="0" borderId="0" xfId="0" applyNumberFormat="1" applyFont="1" applyFill="1" applyBorder="1" applyAlignment="1">
      <alignment horizontal="center" vertical="center" wrapText="1"/>
    </xf>
    <xf numFmtId="170" fontId="76" fillId="0" borderId="0" xfId="0" applyNumberFormat="1" applyFont="1" applyFill="1" applyBorder="1" applyAlignment="1">
      <alignment horizontal="center" vertical="center" wrapText="1"/>
    </xf>
    <xf numFmtId="170" fontId="76" fillId="0" borderId="0" xfId="0" applyNumberFormat="1" applyFont="1" applyFill="1" applyBorder="1" applyAlignment="1">
      <alignment horizontal="center" vertical="center"/>
    </xf>
    <xf numFmtId="170" fontId="76" fillId="0" borderId="0" xfId="0" applyNumberFormat="1" applyFont="1" applyFill="1" applyBorder="1" applyAlignment="1">
      <alignment vertical="center"/>
    </xf>
    <xf numFmtId="0" fontId="76" fillId="0" borderId="0" xfId="0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left" vertical="center"/>
    </xf>
    <xf numFmtId="0" fontId="73" fillId="0" borderId="13" xfId="0" applyFont="1" applyFill="1" applyBorder="1" applyAlignment="1">
      <alignment vertical="center"/>
    </xf>
    <xf numFmtId="0" fontId="73" fillId="0" borderId="1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179" fontId="94" fillId="0" borderId="3" xfId="0" applyNumberFormat="1" applyFont="1" applyFill="1" applyBorder="1" applyAlignment="1">
      <alignment horizontal="right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right" vertical="center" wrapText="1"/>
    </xf>
    <xf numFmtId="179" fontId="94" fillId="0" borderId="3" xfId="0" applyNumberFormat="1" applyFont="1" applyFill="1" applyBorder="1" applyAlignment="1">
      <alignment horizontal="center" vertical="center" wrapText="1"/>
    </xf>
    <xf numFmtId="169" fontId="72" fillId="0" borderId="0" xfId="0" applyNumberFormat="1" applyFont="1" applyFill="1" applyBorder="1" applyAlignment="1">
      <alignment horizontal="right" vertical="center"/>
    </xf>
    <xf numFmtId="0" fontId="91" fillId="0" borderId="0" xfId="0" applyFont="1" applyFill="1" applyAlignment="1">
      <alignment vertical="center"/>
    </xf>
    <xf numFmtId="0" fontId="84" fillId="0" borderId="0" xfId="0" applyFont="1" applyFill="1" applyAlignment="1">
      <alignment vertical="center"/>
    </xf>
    <xf numFmtId="0" fontId="84" fillId="0" borderId="0" xfId="0" applyFont="1" applyFill="1"/>
    <xf numFmtId="0" fontId="84" fillId="0" borderId="0" xfId="0" applyFont="1" applyFill="1" applyAlignment="1">
      <alignment horizontal="center" vertical="center"/>
    </xf>
    <xf numFmtId="0" fontId="73" fillId="0" borderId="3" xfId="0" applyNumberFormat="1" applyFont="1" applyFill="1" applyBorder="1"/>
    <xf numFmtId="0" fontId="66" fillId="0" borderId="0" xfId="0" applyFont="1" applyFill="1" applyAlignment="1">
      <alignment vertical="center" wrapText="1" shrinkToFit="1"/>
    </xf>
    <xf numFmtId="0" fontId="66" fillId="0" borderId="0" xfId="0" applyFont="1" applyFill="1" applyBorder="1" applyAlignment="1">
      <alignment vertical="center" wrapText="1" shrinkToFit="1"/>
    </xf>
    <xf numFmtId="0" fontId="76" fillId="0" borderId="0" xfId="0" applyFont="1" applyFill="1" applyAlignment="1">
      <alignment horizontal="right" vertical="center"/>
    </xf>
    <xf numFmtId="0" fontId="90" fillId="0" borderId="0" xfId="0" applyFont="1" applyFill="1"/>
    <xf numFmtId="0" fontId="66" fillId="0" borderId="3" xfId="0" quotePrefix="1" applyNumberFormat="1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left" vertical="center" wrapText="1"/>
    </xf>
    <xf numFmtId="0" fontId="66" fillId="0" borderId="3" xfId="0" applyNumberFormat="1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left" vertical="center" wrapText="1"/>
    </xf>
    <xf numFmtId="0" fontId="78" fillId="0" borderId="0" xfId="0" applyNumberFormat="1" applyFont="1" applyFill="1" applyBorder="1" applyAlignment="1">
      <alignment horizontal="center" vertical="center"/>
    </xf>
    <xf numFmtId="173" fontId="78" fillId="0" borderId="0" xfId="0" applyNumberFormat="1" applyFont="1" applyFill="1" applyBorder="1" applyAlignment="1">
      <alignment horizontal="center" vertical="center" wrapText="1"/>
    </xf>
    <xf numFmtId="169" fontId="78" fillId="0" borderId="0" xfId="207" applyNumberFormat="1" applyFont="1" applyFill="1" applyBorder="1" applyAlignment="1">
      <alignment horizontal="right" vertical="center" wrapText="1"/>
    </xf>
    <xf numFmtId="170" fontId="78" fillId="0" borderId="0" xfId="0" quotePrefix="1" applyNumberFormat="1" applyFont="1" applyFill="1" applyBorder="1" applyAlignment="1">
      <alignment vertical="center" wrapText="1"/>
    </xf>
    <xf numFmtId="179" fontId="97" fillId="0" borderId="3" xfId="207" applyNumberFormat="1" applyFont="1" applyFill="1" applyBorder="1" applyAlignment="1">
      <alignment horizontal="right" vertical="center" wrapText="1"/>
    </xf>
    <xf numFmtId="179" fontId="96" fillId="0" borderId="3" xfId="207" applyNumberFormat="1" applyFont="1" applyFill="1" applyBorder="1" applyAlignment="1">
      <alignment horizontal="right" vertical="center" wrapText="1"/>
    </xf>
    <xf numFmtId="180" fontId="76" fillId="0" borderId="0" xfId="0" applyNumberFormat="1" applyFont="1" applyFill="1" applyBorder="1" applyAlignment="1">
      <alignment vertical="center"/>
    </xf>
    <xf numFmtId="180" fontId="66" fillId="0" borderId="0" xfId="0" applyNumberFormat="1" applyFont="1" applyFill="1" applyAlignment="1">
      <alignment vertical="center"/>
    </xf>
    <xf numFmtId="0" fontId="81" fillId="0" borderId="3" xfId="0" applyFont="1" applyFill="1" applyBorder="1" applyAlignment="1">
      <alignment horizontal="center" vertical="center" wrapText="1"/>
    </xf>
    <xf numFmtId="179" fontId="73" fillId="0" borderId="0" xfId="0" applyNumberFormat="1" applyFont="1" applyFill="1" applyBorder="1" applyAlignment="1">
      <alignment horizontal="center" vertical="center" wrapText="1"/>
    </xf>
    <xf numFmtId="0" fontId="69" fillId="0" borderId="15" xfId="246" applyFont="1" applyFill="1" applyBorder="1" applyAlignment="1">
      <alignment horizontal="left" vertical="center" wrapText="1"/>
    </xf>
    <xf numFmtId="0" fontId="72" fillId="0" borderId="16" xfId="246" applyFont="1" applyFill="1" applyBorder="1" applyAlignment="1">
      <alignment horizontal="left" vertical="center" wrapText="1"/>
    </xf>
    <xf numFmtId="0" fontId="72" fillId="0" borderId="19" xfId="0" applyFont="1" applyFill="1" applyBorder="1" applyAlignment="1">
      <alignment horizontal="left" vertical="center" wrapText="1"/>
    </xf>
    <xf numFmtId="0" fontId="72" fillId="0" borderId="19" xfId="0" quotePrefix="1" applyFont="1" applyFill="1" applyBorder="1" applyAlignment="1">
      <alignment horizontal="center" vertical="center"/>
    </xf>
    <xf numFmtId="169" fontId="94" fillId="0" borderId="3" xfId="207" applyNumberFormat="1" applyFont="1" applyFill="1" applyBorder="1" applyAlignment="1">
      <alignment horizontal="right" vertical="center" wrapText="1"/>
    </xf>
    <xf numFmtId="173" fontId="94" fillId="0" borderId="3" xfId="0" applyNumberFormat="1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left" vertical="center" wrapText="1"/>
    </xf>
    <xf numFmtId="169" fontId="95" fillId="0" borderId="3" xfId="207" applyNumberFormat="1" applyFont="1" applyFill="1" applyBorder="1" applyAlignment="1">
      <alignment horizontal="right"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72" fillId="0" borderId="3" xfId="0" quotePrefix="1" applyFont="1" applyFill="1" applyBorder="1" applyAlignment="1">
      <alignment horizontal="center" vertical="center"/>
    </xf>
    <xf numFmtId="179" fontId="94" fillId="0" borderId="19" xfId="0" applyNumberFormat="1" applyFont="1" applyFill="1" applyBorder="1" applyAlignment="1">
      <alignment horizontal="right" vertical="center" wrapText="1"/>
    </xf>
    <xf numFmtId="179" fontId="94" fillId="0" borderId="19" xfId="0" applyNumberFormat="1" applyFont="1" applyFill="1" applyBorder="1" applyAlignment="1">
      <alignment horizontal="center" vertical="center" wrapText="1"/>
    </xf>
    <xf numFmtId="179" fontId="72" fillId="0" borderId="19" xfId="0" applyNumberFormat="1" applyFont="1" applyFill="1" applyBorder="1" applyAlignment="1">
      <alignment horizontal="center" vertical="center" wrapText="1"/>
    </xf>
    <xf numFmtId="179" fontId="66" fillId="0" borderId="19" xfId="0" applyNumberFormat="1" applyFont="1" applyFill="1" applyBorder="1" applyAlignment="1">
      <alignment horizontal="center" vertical="center" wrapText="1"/>
    </xf>
    <xf numFmtId="177" fontId="73" fillId="0" borderId="19" xfId="0" applyNumberFormat="1" applyFont="1" applyFill="1" applyBorder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 vertical="center"/>
    </xf>
    <xf numFmtId="170" fontId="66" fillId="0" borderId="0" xfId="0" quotePrefix="1" applyNumberFormat="1" applyFont="1" applyFill="1" applyBorder="1" applyAlignment="1">
      <alignment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0" borderId="14" xfId="0" applyFont="1" applyFill="1" applyBorder="1" applyAlignment="1">
      <alignment horizontal="center" vertical="center" wrapText="1" shrinkToFit="1"/>
    </xf>
    <xf numFmtId="0" fontId="67" fillId="0" borderId="17" xfId="246" applyFont="1" applyFill="1" applyBorder="1" applyAlignment="1">
      <alignment horizontal="left" vertical="center" wrapText="1"/>
    </xf>
    <xf numFmtId="173" fontId="67" fillId="0" borderId="3" xfId="0" applyNumberFormat="1" applyFont="1" applyFill="1" applyBorder="1" applyAlignment="1">
      <alignment horizontal="center" vertical="center" wrapText="1"/>
    </xf>
    <xf numFmtId="173" fontId="71" fillId="0" borderId="3" xfId="0" applyNumberFormat="1" applyFont="1" applyFill="1" applyBorder="1" applyAlignment="1">
      <alignment horizontal="center" vertical="center" wrapText="1"/>
    </xf>
    <xf numFmtId="0" fontId="67" fillId="0" borderId="0" xfId="0" quotePrefix="1" applyFont="1" applyFill="1" applyBorder="1" applyAlignment="1">
      <alignment horizontal="center" vertical="center"/>
    </xf>
    <xf numFmtId="170" fontId="73" fillId="0" borderId="0" xfId="0" applyNumberFormat="1" applyFont="1" applyFill="1" applyBorder="1" applyAlignment="1">
      <alignment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/>
    </xf>
    <xf numFmtId="170" fontId="5" fillId="0" borderId="0" xfId="0" quotePrefix="1" applyNumberFormat="1" applyFont="1" applyFill="1" applyBorder="1" applyAlignment="1">
      <alignment vertical="center" wrapText="1"/>
    </xf>
    <xf numFmtId="177" fontId="66" fillId="0" borderId="0" xfId="0" applyNumberFormat="1" applyFont="1" applyFill="1" applyBorder="1" applyAlignment="1">
      <alignment vertical="center"/>
    </xf>
    <xf numFmtId="178" fontId="72" fillId="0" borderId="3" xfId="207" applyNumberFormat="1" applyFont="1" applyFill="1" applyBorder="1" applyAlignment="1">
      <alignment horizontal="right" vertical="center" wrapText="1"/>
    </xf>
    <xf numFmtId="49" fontId="72" fillId="0" borderId="3" xfId="0" quotePrefix="1" applyNumberFormat="1" applyFont="1" applyFill="1" applyBorder="1" applyAlignment="1">
      <alignment horizontal="left" vertical="center" wrapText="1"/>
    </xf>
    <xf numFmtId="178" fontId="73" fillId="0" borderId="3" xfId="207" applyNumberFormat="1" applyFont="1" applyFill="1" applyBorder="1" applyAlignment="1">
      <alignment horizontal="right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49" fontId="73" fillId="0" borderId="3" xfId="0" applyNumberFormat="1" applyFont="1" applyFill="1" applyBorder="1" applyAlignment="1">
      <alignment horizontal="left" vertical="center" wrapText="1"/>
    </xf>
    <xf numFmtId="178" fontId="94" fillId="0" borderId="3" xfId="0" applyNumberFormat="1" applyFont="1" applyFill="1" applyBorder="1" applyAlignment="1">
      <alignment horizontal="center" vertical="center" wrapText="1"/>
    </xf>
    <xf numFmtId="178" fontId="94" fillId="0" borderId="3" xfId="207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>
      <alignment vertical="center" wrapText="1"/>
    </xf>
    <xf numFmtId="178" fontId="95" fillId="0" borderId="3" xfId="0" applyNumberFormat="1" applyFont="1" applyFill="1" applyBorder="1" applyAlignment="1">
      <alignment horizontal="right" vertical="center" wrapText="1"/>
    </xf>
    <xf numFmtId="178" fontId="95" fillId="0" borderId="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vertical="center"/>
    </xf>
    <xf numFmtId="173" fontId="73" fillId="0" borderId="19" xfId="0" applyNumberFormat="1" applyFont="1" applyFill="1" applyBorder="1" applyAlignment="1">
      <alignment horizontal="center" vertical="center" wrapText="1"/>
    </xf>
    <xf numFmtId="173" fontId="94" fillId="0" borderId="19" xfId="0" applyNumberFormat="1" applyFont="1" applyFill="1" applyBorder="1" applyAlignment="1">
      <alignment horizontal="center" vertical="center" wrapText="1"/>
    </xf>
    <xf numFmtId="177" fontId="94" fillId="0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vertical="center" wrapText="1"/>
    </xf>
    <xf numFmtId="177" fontId="95" fillId="0" borderId="3" xfId="0" applyNumberFormat="1" applyFont="1" applyFill="1" applyBorder="1" applyAlignment="1">
      <alignment vertical="center" wrapText="1"/>
    </xf>
    <xf numFmtId="177" fontId="80" fillId="0" borderId="3" xfId="0" applyNumberFormat="1" applyFont="1" applyFill="1" applyBorder="1" applyAlignment="1">
      <alignment horizontal="center" vertical="center" wrapText="1"/>
    </xf>
    <xf numFmtId="177" fontId="81" fillId="0" borderId="3" xfId="0" applyNumberFormat="1" applyFont="1" applyFill="1" applyBorder="1" applyAlignment="1">
      <alignment horizontal="center" vertical="center" wrapText="1"/>
    </xf>
    <xf numFmtId="1" fontId="76" fillId="0" borderId="3" xfId="0" applyNumberFormat="1" applyFont="1" applyFill="1" applyBorder="1" applyAlignment="1">
      <alignment horizontal="right" vertical="center" wrapText="1"/>
    </xf>
    <xf numFmtId="1" fontId="88" fillId="0" borderId="3" xfId="0" quotePrefix="1" applyNumberFormat="1" applyFont="1" applyFill="1" applyBorder="1" applyAlignment="1">
      <alignment horizontal="right" vertical="center"/>
    </xf>
    <xf numFmtId="1" fontId="66" fillId="0" borderId="3" xfId="0" applyNumberFormat="1" applyFont="1" applyFill="1" applyBorder="1" applyAlignment="1">
      <alignment horizontal="right" vertical="center" wrapText="1"/>
    </xf>
    <xf numFmtId="1" fontId="66" fillId="0" borderId="3" xfId="0" quotePrefix="1" applyNumberFormat="1" applyFont="1" applyFill="1" applyBorder="1" applyAlignment="1">
      <alignment horizontal="right" vertical="center"/>
    </xf>
    <xf numFmtId="0" fontId="66" fillId="0" borderId="0" xfId="0" applyFont="1" applyFill="1" applyAlignment="1">
      <alignment horizontal="right" vertical="center"/>
    </xf>
    <xf numFmtId="173" fontId="72" fillId="0" borderId="19" xfId="0" applyNumberFormat="1" applyFont="1" applyFill="1" applyBorder="1" applyAlignment="1">
      <alignment horizontal="center" vertical="center" wrapText="1"/>
    </xf>
    <xf numFmtId="173" fontId="94" fillId="0" borderId="3" xfId="0" applyNumberFormat="1" applyFont="1" applyFill="1" applyBorder="1" applyAlignment="1">
      <alignment horizontal="right" vertical="center" wrapText="1"/>
    </xf>
    <xf numFmtId="173" fontId="71" fillId="0" borderId="3" xfId="0" applyNumberFormat="1" applyFont="1" applyFill="1" applyBorder="1" applyAlignment="1">
      <alignment horizontal="right" vertical="center" wrapText="1"/>
    </xf>
    <xf numFmtId="173" fontId="72" fillId="0" borderId="3" xfId="0" applyNumberFormat="1" applyFont="1" applyFill="1" applyBorder="1" applyAlignment="1">
      <alignment horizontal="right" vertical="center" wrapText="1"/>
    </xf>
    <xf numFmtId="173" fontId="95" fillId="0" borderId="3" xfId="0" applyNumberFormat="1" applyFont="1" applyFill="1" applyBorder="1" applyAlignment="1">
      <alignment horizontal="right" vertical="center" wrapText="1"/>
    </xf>
    <xf numFmtId="3" fontId="76" fillId="0" borderId="3" xfId="0" applyNumberFormat="1" applyFont="1" applyFill="1" applyBorder="1" applyAlignment="1">
      <alignment horizontal="right" vertical="center"/>
    </xf>
    <xf numFmtId="3" fontId="76" fillId="0" borderId="3" xfId="0" applyNumberFormat="1" applyFont="1" applyFill="1" applyBorder="1" applyAlignment="1">
      <alignment horizontal="right" vertical="center" wrapText="1"/>
    </xf>
    <xf numFmtId="173" fontId="76" fillId="0" borderId="0" xfId="0" applyNumberFormat="1" applyFont="1" applyFill="1" applyBorder="1" applyAlignment="1">
      <alignment vertical="center"/>
    </xf>
    <xf numFmtId="0" fontId="73" fillId="0" borderId="17" xfId="0" applyFont="1" applyFill="1" applyBorder="1" applyAlignment="1">
      <alignment horizontal="left" vertical="center" wrapText="1"/>
    </xf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246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center" vertical="center" wrapText="1"/>
    </xf>
    <xf numFmtId="0" fontId="66" fillId="0" borderId="3" xfId="246" applyFont="1" applyFill="1" applyBorder="1" applyAlignment="1">
      <alignment horizontal="center" vertical="center"/>
    </xf>
    <xf numFmtId="0" fontId="66" fillId="0" borderId="3" xfId="246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 shrinkToFit="1"/>
    </xf>
    <xf numFmtId="170" fontId="73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Fill="1" applyAlignment="1">
      <alignment vertical="center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177" fontId="72" fillId="0" borderId="15" xfId="0" applyNumberFormat="1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 shrinkToFit="1"/>
    </xf>
    <xf numFmtId="3" fontId="73" fillId="0" borderId="3" xfId="0" applyNumberFormat="1" applyFont="1" applyFill="1" applyBorder="1" applyAlignment="1">
      <alignment horizontal="center" vertical="center" wrapText="1" shrinkToFit="1"/>
    </xf>
    <xf numFmtId="0" fontId="73" fillId="0" borderId="0" xfId="0" applyFont="1" applyFill="1" applyAlignment="1">
      <alignment horizontal="right"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/>
    </xf>
    <xf numFmtId="170" fontId="100" fillId="0" borderId="0" xfId="0" applyNumberFormat="1" applyFont="1" applyFill="1" applyBorder="1" applyAlignment="1">
      <alignment horizontal="right" vertical="center" wrapText="1"/>
    </xf>
    <xf numFmtId="0" fontId="73" fillId="0" borderId="16" xfId="0" applyFont="1" applyFill="1" applyBorder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0" fontId="72" fillId="0" borderId="3" xfId="182" applyFont="1" applyFill="1" applyBorder="1" applyAlignment="1">
      <alignment horizontal="left" vertical="center" wrapText="1"/>
      <protection locked="0"/>
    </xf>
    <xf numFmtId="179" fontId="72" fillId="0" borderId="19" xfId="0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 applyProtection="1">
      <alignment horizontal="left" vertical="center" wrapText="1"/>
      <protection locked="0"/>
    </xf>
    <xf numFmtId="179" fontId="95" fillId="0" borderId="19" xfId="0" applyNumberFormat="1" applyFont="1" applyFill="1" applyBorder="1" applyAlignment="1">
      <alignment horizontal="right" vertical="center" wrapText="1"/>
    </xf>
    <xf numFmtId="0" fontId="73" fillId="0" borderId="3" xfId="246" applyFont="1" applyFill="1" applyBorder="1" applyAlignment="1">
      <alignment horizontal="left" vertical="center" wrapText="1"/>
    </xf>
    <xf numFmtId="0" fontId="72" fillId="0" borderId="19" xfId="0" applyFont="1" applyFill="1" applyBorder="1" applyAlignment="1" applyProtection="1">
      <alignment horizontal="left" vertical="center" wrapText="1"/>
      <protection locked="0"/>
    </xf>
    <xf numFmtId="0" fontId="73" fillId="0" borderId="3" xfId="0" applyFont="1" applyFill="1" applyBorder="1" applyAlignment="1" applyProtection="1">
      <alignment horizontal="left" vertical="center" wrapText="1"/>
      <protection locked="0"/>
    </xf>
    <xf numFmtId="0" fontId="73" fillId="0" borderId="14" xfId="0" quotePrefix="1" applyFont="1" applyFill="1" applyBorder="1" applyAlignment="1">
      <alignment horizontal="center" vertical="center"/>
    </xf>
    <xf numFmtId="0" fontId="73" fillId="0" borderId="3" xfId="0" quotePrefix="1" applyNumberFormat="1" applyFont="1" applyFill="1" applyBorder="1" applyAlignment="1">
      <alignment horizontal="center" vertical="center"/>
    </xf>
    <xf numFmtId="179" fontId="72" fillId="0" borderId="3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0" fontId="66" fillId="0" borderId="3" xfId="0" applyFont="1" applyFill="1" applyBorder="1" applyAlignment="1" applyProtection="1">
      <alignment horizontal="left" vertical="center" wrapText="1"/>
      <protection locked="0"/>
    </xf>
    <xf numFmtId="0" fontId="66" fillId="0" borderId="14" xfId="0" quotePrefix="1" applyFont="1" applyFill="1" applyBorder="1" applyAlignment="1">
      <alignment horizontal="center" vertical="center"/>
    </xf>
    <xf numFmtId="179" fontId="66" fillId="0" borderId="19" xfId="0" applyNumberFormat="1" applyFont="1" applyFill="1" applyBorder="1" applyAlignment="1">
      <alignment horizontal="right" vertical="center" wrapText="1"/>
    </xf>
    <xf numFmtId="0" fontId="73" fillId="0" borderId="19" xfId="0" quotePrefix="1" applyNumberFormat="1" applyFont="1" applyFill="1" applyBorder="1" applyAlignment="1">
      <alignment horizontal="center" vertical="center"/>
    </xf>
    <xf numFmtId="177" fontId="73" fillId="0" borderId="0" xfId="0" applyNumberFormat="1" applyFont="1" applyFill="1" applyBorder="1" applyAlignment="1">
      <alignment horizontal="center" vertical="center" wrapText="1"/>
    </xf>
    <xf numFmtId="49" fontId="73" fillId="0" borderId="3" xfId="0" applyNumberFormat="1" applyFont="1" applyFill="1" applyBorder="1" applyAlignment="1">
      <alignment horizontal="center" vertical="center"/>
    </xf>
    <xf numFmtId="177" fontId="72" fillId="0" borderId="19" xfId="0" applyNumberFormat="1" applyFont="1" applyFill="1" applyBorder="1" applyAlignment="1">
      <alignment horizontal="right" vertical="center" wrapText="1"/>
    </xf>
    <xf numFmtId="177" fontId="73" fillId="0" borderId="19" xfId="0" applyNumberFormat="1" applyFont="1" applyFill="1" applyBorder="1" applyAlignment="1">
      <alignment horizontal="right" vertical="center" wrapText="1"/>
    </xf>
    <xf numFmtId="179" fontId="72" fillId="0" borderId="0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80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center" wrapText="1"/>
    </xf>
    <xf numFmtId="178" fontId="81" fillId="0" borderId="3" xfId="0" applyNumberFormat="1" applyFont="1" applyFill="1" applyBorder="1" applyAlignment="1">
      <alignment horizontal="center" vertical="center" wrapText="1"/>
    </xf>
    <xf numFmtId="0" fontId="98" fillId="0" borderId="3" xfId="0" applyFont="1" applyFill="1" applyBorder="1" applyAlignment="1">
      <alignment horizontal="left" vertical="center" wrapText="1"/>
    </xf>
    <xf numFmtId="177" fontId="81" fillId="0" borderId="3" xfId="0" applyNumberFormat="1" applyFont="1" applyFill="1" applyBorder="1" applyAlignment="1">
      <alignment horizontal="center" vertical="center"/>
    </xf>
    <xf numFmtId="178" fontId="99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center"/>
    </xf>
    <xf numFmtId="0" fontId="80" fillId="0" borderId="3" xfId="0" quotePrefix="1" applyFont="1" applyFill="1" applyBorder="1" applyAlignment="1">
      <alignment horizontal="center" vertical="center"/>
    </xf>
    <xf numFmtId="177" fontId="80" fillId="0" borderId="3" xfId="0" quotePrefix="1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/>
    </xf>
    <xf numFmtId="177" fontId="81" fillId="0" borderId="3" xfId="0" applyNumberFormat="1" applyFont="1" applyFill="1" applyBorder="1" applyAlignment="1">
      <alignment horizontal="right" vertical="center" wrapText="1"/>
    </xf>
    <xf numFmtId="178" fontId="81" fillId="0" borderId="3" xfId="0" applyNumberFormat="1" applyFont="1" applyFill="1" applyBorder="1" applyAlignment="1">
      <alignment horizontal="right" vertical="center" wrapText="1"/>
    </xf>
    <xf numFmtId="177" fontId="81" fillId="0" borderId="3" xfId="0" quotePrefix="1" applyNumberFormat="1" applyFont="1" applyFill="1" applyBorder="1" applyAlignment="1">
      <alignment horizontal="right" vertical="center"/>
    </xf>
    <xf numFmtId="0" fontId="98" fillId="0" borderId="3" xfId="0" applyFont="1" applyFill="1" applyBorder="1" applyAlignment="1">
      <alignment horizontal="left" vertical="center"/>
    </xf>
    <xf numFmtId="0" fontId="76" fillId="0" borderId="3" xfId="246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center" vertical="center"/>
    </xf>
    <xf numFmtId="169" fontId="76" fillId="0" borderId="3" xfId="207" applyNumberFormat="1" applyFont="1" applyFill="1" applyBorder="1" applyAlignment="1">
      <alignment horizontal="right" vertical="center" wrapText="1"/>
    </xf>
    <xf numFmtId="0" fontId="66" fillId="0" borderId="3" xfId="246" applyFont="1" applyFill="1" applyBorder="1" applyAlignment="1">
      <alignment horizontal="left" vertical="center" wrapText="1"/>
    </xf>
    <xf numFmtId="169" fontId="66" fillId="0" borderId="3" xfId="207" applyNumberFormat="1" applyFont="1" applyFill="1" applyBorder="1" applyAlignment="1">
      <alignment horizontal="right" vertical="center" wrapText="1"/>
    </xf>
    <xf numFmtId="169" fontId="96" fillId="0" borderId="3" xfId="207" applyNumberFormat="1" applyFont="1" applyFill="1" applyBorder="1" applyAlignment="1">
      <alignment horizontal="right" vertical="center" wrapText="1"/>
    </xf>
    <xf numFmtId="173" fontId="96" fillId="0" borderId="3" xfId="0" applyNumberFormat="1" applyFont="1" applyFill="1" applyBorder="1" applyAlignment="1">
      <alignment horizontal="center" vertical="center" wrapText="1"/>
    </xf>
    <xf numFmtId="0" fontId="76" fillId="0" borderId="3" xfId="246" applyFont="1" applyFill="1" applyBorder="1" applyAlignment="1">
      <alignment horizontal="center" vertical="center"/>
    </xf>
    <xf numFmtId="169" fontId="97" fillId="0" borderId="3" xfId="207" applyNumberFormat="1" applyFont="1" applyFill="1" applyBorder="1" applyAlignment="1">
      <alignment horizontal="right" vertical="center" wrapText="1"/>
    </xf>
    <xf numFmtId="0" fontId="66" fillId="0" borderId="0" xfId="246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center" vertical="center" wrapText="1" shrinkToFit="1"/>
    </xf>
    <xf numFmtId="0" fontId="76" fillId="0" borderId="3" xfId="0" quotePrefix="1" applyFont="1" applyFill="1" applyBorder="1" applyAlignment="1">
      <alignment horizontal="center" vertical="center"/>
    </xf>
    <xf numFmtId="3" fontId="76" fillId="0" borderId="3" xfId="0" quotePrefix="1" applyNumberFormat="1" applyFont="1" applyFill="1" applyBorder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right" vertical="center" wrapText="1"/>
    </xf>
    <xf numFmtId="177" fontId="72" fillId="0" borderId="15" xfId="0" applyNumberFormat="1" applyFont="1" applyFill="1" applyBorder="1" applyAlignment="1">
      <alignment vertical="center" wrapText="1"/>
    </xf>
    <xf numFmtId="177" fontId="72" fillId="0" borderId="17" xfId="0" applyNumberFormat="1" applyFont="1" applyFill="1" applyBorder="1" applyAlignment="1">
      <alignment vertical="center" wrapText="1"/>
    </xf>
    <xf numFmtId="177" fontId="72" fillId="0" borderId="13" xfId="0" applyNumberFormat="1" applyFont="1" applyFill="1" applyBorder="1" applyAlignment="1">
      <alignment horizontal="right" vertical="center" wrapText="1"/>
    </xf>
    <xf numFmtId="177" fontId="73" fillId="0" borderId="28" xfId="0" applyNumberFormat="1" applyFont="1" applyFill="1" applyBorder="1" applyAlignment="1">
      <alignment vertical="center" wrapText="1"/>
    </xf>
    <xf numFmtId="177" fontId="73" fillId="0" borderId="13" xfId="0" applyNumberFormat="1" applyFont="1" applyFill="1" applyBorder="1" applyAlignment="1">
      <alignment vertical="center" wrapText="1"/>
    </xf>
    <xf numFmtId="177" fontId="73" fillId="0" borderId="15" xfId="0" applyNumberFormat="1" applyFont="1" applyFill="1" applyBorder="1" applyAlignment="1">
      <alignment vertical="center" wrapText="1"/>
    </xf>
    <xf numFmtId="177" fontId="73" fillId="0" borderId="17" xfId="0" applyNumberFormat="1" applyFont="1" applyFill="1" applyBorder="1" applyAlignment="1">
      <alignment horizontal="right" vertical="center" wrapText="1"/>
    </xf>
    <xf numFmtId="177" fontId="73" fillId="0" borderId="17" xfId="0" applyNumberFormat="1" applyFont="1" applyFill="1" applyBorder="1" applyAlignment="1">
      <alignment vertical="center" wrapText="1"/>
    </xf>
    <xf numFmtId="177" fontId="71" fillId="0" borderId="17" xfId="0" applyNumberFormat="1" applyFont="1" applyFill="1" applyBorder="1" applyAlignment="1">
      <alignment horizontal="right" vertical="center" wrapText="1"/>
    </xf>
    <xf numFmtId="177" fontId="72" fillId="0" borderId="17" xfId="0" applyNumberFormat="1" applyFont="1" applyFill="1" applyBorder="1" applyAlignment="1">
      <alignment horizontal="right" vertical="center" wrapText="1"/>
    </xf>
    <xf numFmtId="177" fontId="72" fillId="0" borderId="16" xfId="0" applyNumberFormat="1" applyFont="1" applyFill="1" applyBorder="1" applyAlignment="1">
      <alignment vertical="center" wrapText="1"/>
    </xf>
    <xf numFmtId="177" fontId="72" fillId="0" borderId="13" xfId="0" applyNumberFormat="1" applyFont="1" applyFill="1" applyBorder="1" applyAlignment="1">
      <alignment vertical="center" wrapText="1"/>
    </xf>
    <xf numFmtId="177" fontId="73" fillId="0" borderId="29" xfId="0" applyNumberFormat="1" applyFont="1" applyFill="1" applyBorder="1" applyAlignment="1">
      <alignment vertical="center" wrapText="1"/>
    </xf>
    <xf numFmtId="177" fontId="73" fillId="0" borderId="16" xfId="0" applyNumberFormat="1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left" vertical="center" wrapText="1"/>
    </xf>
    <xf numFmtId="3" fontId="73" fillId="0" borderId="0" xfId="0" applyNumberFormat="1" applyFont="1" applyFill="1" applyBorder="1" applyAlignment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 wrapText="1" shrinkToFit="1"/>
    </xf>
    <xf numFmtId="0" fontId="73" fillId="0" borderId="0" xfId="0" applyFont="1" applyFill="1" applyBorder="1" applyAlignment="1">
      <alignment horizontal="right" vertical="center" wrapText="1" shrinkToFit="1"/>
    </xf>
    <xf numFmtId="0" fontId="81" fillId="0" borderId="0" xfId="0" applyFont="1" applyFill="1" applyAlignment="1">
      <alignment vertical="center"/>
    </xf>
    <xf numFmtId="0" fontId="66" fillId="0" borderId="3" xfId="0" applyFont="1" applyFill="1" applyBorder="1" applyAlignment="1">
      <alignment horizontal="right" vertical="center" wrapText="1"/>
    </xf>
    <xf numFmtId="0" fontId="66" fillId="0" borderId="19" xfId="0" applyFont="1" applyFill="1" applyBorder="1" applyAlignment="1">
      <alignment horizontal="center" vertical="center" wrapText="1"/>
    </xf>
    <xf numFmtId="1" fontId="66" fillId="0" borderId="3" xfId="0" applyNumberFormat="1" applyFont="1" applyFill="1" applyBorder="1" applyAlignment="1">
      <alignment horizontal="center" vertical="center" wrapText="1"/>
    </xf>
    <xf numFmtId="1" fontId="73" fillId="0" borderId="3" xfId="0" applyNumberFormat="1" applyFont="1" applyFill="1" applyBorder="1" applyAlignment="1">
      <alignment horizontal="center" vertical="center" wrapText="1"/>
    </xf>
    <xf numFmtId="1" fontId="73" fillId="0" borderId="3" xfId="0" applyNumberFormat="1" applyFont="1" applyFill="1" applyBorder="1" applyAlignment="1">
      <alignment horizontal="center" vertical="center"/>
    </xf>
    <xf numFmtId="1" fontId="94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169" fontId="72" fillId="0" borderId="3" xfId="0" applyNumberFormat="1" applyFont="1" applyFill="1" applyBorder="1" applyAlignment="1">
      <alignment horizontal="center" vertical="center"/>
    </xf>
    <xf numFmtId="1" fontId="66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right" vertical="center"/>
    </xf>
    <xf numFmtId="0" fontId="72" fillId="0" borderId="3" xfId="0" applyFont="1" applyFill="1" applyBorder="1" applyAlignment="1">
      <alignment horizontal="left" vertical="center"/>
    </xf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left" vertical="center"/>
    </xf>
    <xf numFmtId="3" fontId="76" fillId="0" borderId="0" xfId="0" applyNumberFormat="1" applyFont="1" applyFill="1" applyBorder="1" applyAlignment="1">
      <alignment horizontal="right" vertical="center"/>
    </xf>
    <xf numFmtId="3" fontId="66" fillId="0" borderId="3" xfId="0" applyNumberFormat="1" applyFont="1" applyFill="1" applyBorder="1" applyAlignment="1">
      <alignment horizontal="right" vertical="center" wrapText="1"/>
    </xf>
    <xf numFmtId="3" fontId="96" fillId="0" borderId="3" xfId="0" applyNumberFormat="1" applyFont="1" applyFill="1" applyBorder="1" applyAlignment="1">
      <alignment horizontal="right" vertical="center" wrapText="1"/>
    </xf>
    <xf numFmtId="3" fontId="97" fillId="0" borderId="3" xfId="0" applyNumberFormat="1" applyFont="1" applyFill="1" applyBorder="1" applyAlignment="1">
      <alignment horizontal="right" vertical="center" wrapText="1"/>
    </xf>
    <xf numFmtId="3" fontId="66" fillId="0" borderId="3" xfId="0" quotePrefix="1" applyNumberFormat="1" applyFont="1" applyFill="1" applyBorder="1" applyAlignment="1">
      <alignment horizontal="right" vertical="center"/>
    </xf>
    <xf numFmtId="0" fontId="87" fillId="0" borderId="3" xfId="0" applyFont="1" applyFill="1" applyBorder="1" applyAlignment="1">
      <alignment horizontal="center" vertical="center" wrapText="1"/>
    </xf>
    <xf numFmtId="3" fontId="88" fillId="0" borderId="3" xfId="0" applyNumberFormat="1" applyFont="1" applyFill="1" applyBorder="1" applyAlignment="1">
      <alignment horizontal="right" vertical="center" wrapText="1"/>
    </xf>
    <xf numFmtId="0" fontId="87" fillId="0" borderId="3" xfId="0" quotePrefix="1" applyFont="1" applyFill="1" applyBorder="1" applyAlignment="1">
      <alignment horizontal="center" vertical="center"/>
    </xf>
    <xf numFmtId="3" fontId="87" fillId="0" borderId="3" xfId="0" quotePrefix="1" applyNumberFormat="1" applyFont="1" applyFill="1" applyBorder="1" applyAlignment="1">
      <alignment horizontal="right" vertical="center"/>
    </xf>
    <xf numFmtId="3" fontId="87" fillId="0" borderId="3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center" vertical="center"/>
    </xf>
    <xf numFmtId="0" fontId="73" fillId="0" borderId="36" xfId="0" quotePrefix="1" applyFont="1" applyFill="1" applyBorder="1" applyAlignment="1">
      <alignment horizontal="right" vertical="center"/>
    </xf>
    <xf numFmtId="0" fontId="73" fillId="0" borderId="36" xfId="0" applyFont="1" applyFill="1" applyBorder="1" applyAlignment="1">
      <alignment horizontal="right" vertical="center"/>
    </xf>
    <xf numFmtId="0" fontId="73" fillId="0" borderId="16" xfId="0" applyFont="1" applyFill="1" applyBorder="1" applyAlignment="1">
      <alignment horizontal="right" vertical="center"/>
    </xf>
    <xf numFmtId="0" fontId="73" fillId="0" borderId="3" xfId="0" applyFont="1" applyFill="1" applyBorder="1" applyAlignment="1">
      <alignment horizontal="left" vertical="center" wrapText="1"/>
    </xf>
    <xf numFmtId="177" fontId="71" fillId="0" borderId="3" xfId="0" applyNumberFormat="1" applyFont="1" applyFill="1" applyBorder="1" applyAlignment="1">
      <alignment horizontal="center" vertical="center" wrapText="1"/>
    </xf>
    <xf numFmtId="178" fontId="71" fillId="0" borderId="3" xfId="207" applyNumberFormat="1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left" vertical="center"/>
    </xf>
    <xf numFmtId="0" fontId="66" fillId="0" borderId="0" xfId="0" applyFont="1" applyFill="1" applyAlignment="1">
      <alignment vertical="center"/>
    </xf>
    <xf numFmtId="0" fontId="69" fillId="0" borderId="20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 applyProtection="1">
      <alignment horizontal="center" vertical="center" wrapText="1"/>
      <protection locked="0"/>
    </xf>
    <xf numFmtId="0" fontId="69" fillId="0" borderId="21" xfId="0" applyFont="1" applyFill="1" applyBorder="1" applyAlignment="1" applyProtection="1">
      <alignment horizontal="center" vertical="center" wrapText="1"/>
      <protection locked="0"/>
    </xf>
    <xf numFmtId="0" fontId="69" fillId="0" borderId="22" xfId="0" applyFont="1" applyFill="1" applyBorder="1" applyAlignment="1" applyProtection="1">
      <alignment horizontal="center" vertical="center" wrapText="1"/>
      <protection locked="0"/>
    </xf>
    <xf numFmtId="0" fontId="73" fillId="0" borderId="17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170" fontId="78" fillId="0" borderId="0" xfId="0" applyNumberFormat="1" applyFont="1" applyFill="1" applyBorder="1" applyAlignment="1">
      <alignment horizontal="center" vertical="center" wrapText="1"/>
    </xf>
    <xf numFmtId="170" fontId="78" fillId="0" borderId="0" xfId="0" quotePrefix="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69" fillId="0" borderId="33" xfId="0" applyFont="1" applyFill="1" applyBorder="1" applyAlignment="1">
      <alignment horizontal="center" vertical="center" wrapText="1"/>
    </xf>
    <xf numFmtId="0" fontId="69" fillId="0" borderId="34" xfId="0" applyFont="1" applyFill="1" applyBorder="1" applyAlignment="1">
      <alignment horizontal="center" vertical="center" wrapText="1"/>
    </xf>
    <xf numFmtId="0" fontId="69" fillId="0" borderId="35" xfId="0" applyFont="1" applyFill="1" applyBorder="1" applyAlignment="1">
      <alignment horizontal="center" vertical="center" wrapText="1"/>
    </xf>
    <xf numFmtId="0" fontId="69" fillId="0" borderId="23" xfId="238" applyNumberFormat="1" applyFont="1" applyFill="1" applyBorder="1" applyAlignment="1">
      <alignment horizontal="center" vertical="center" wrapText="1"/>
    </xf>
    <xf numFmtId="0" fontId="69" fillId="0" borderId="24" xfId="238" applyNumberFormat="1" applyFont="1" applyFill="1" applyBorder="1" applyAlignment="1">
      <alignment horizontal="center" vertical="center" wrapText="1"/>
    </xf>
    <xf numFmtId="0" fontId="69" fillId="0" borderId="25" xfId="238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73" fillId="0" borderId="3" xfId="246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left" vertical="center"/>
    </xf>
    <xf numFmtId="170" fontId="73" fillId="0" borderId="0" xfId="0" applyNumberFormat="1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center" vertical="center"/>
    </xf>
    <xf numFmtId="0" fontId="73" fillId="0" borderId="17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center" vertical="center" wrapText="1"/>
    </xf>
    <xf numFmtId="0" fontId="69" fillId="0" borderId="0" xfId="246" applyFont="1" applyFill="1" applyBorder="1" applyAlignment="1">
      <alignment horizontal="center" vertical="center"/>
    </xf>
    <xf numFmtId="0" fontId="76" fillId="0" borderId="3" xfId="246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left" vertical="center" wrapText="1"/>
    </xf>
    <xf numFmtId="0" fontId="66" fillId="0" borderId="13" xfId="246" applyFont="1" applyFill="1" applyBorder="1" applyAlignment="1">
      <alignment horizontal="right" vertical="center"/>
    </xf>
    <xf numFmtId="0" fontId="66" fillId="0" borderId="3" xfId="246" applyFont="1" applyFill="1" applyBorder="1" applyAlignment="1">
      <alignment horizontal="center" vertical="center"/>
    </xf>
    <xf numFmtId="0" fontId="66" fillId="0" borderId="3" xfId="246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/>
    </xf>
    <xf numFmtId="0" fontId="76" fillId="22" borderId="15" xfId="0" applyFont="1" applyFill="1" applyBorder="1" applyAlignment="1">
      <alignment horizontal="center" vertical="center"/>
    </xf>
    <xf numFmtId="0" fontId="76" fillId="22" borderId="17" xfId="0" applyFont="1" applyFill="1" applyBorder="1" applyAlignment="1">
      <alignment horizontal="center" vertical="center"/>
    </xf>
    <xf numFmtId="0" fontId="76" fillId="22" borderId="16" xfId="0" applyFont="1" applyFill="1" applyBorder="1" applyAlignment="1">
      <alignment horizontal="center" vertical="center"/>
    </xf>
    <xf numFmtId="0" fontId="76" fillId="0" borderId="15" xfId="0" applyFont="1" applyBorder="1" applyAlignment="1">
      <alignment horizontal="center" vertical="center"/>
    </xf>
    <xf numFmtId="0" fontId="76" fillId="0" borderId="17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 shrinkToFit="1"/>
    </xf>
    <xf numFmtId="170" fontId="73" fillId="0" borderId="0" xfId="0" applyNumberFormat="1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/>
    </xf>
    <xf numFmtId="0" fontId="73" fillId="0" borderId="19" xfId="0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right" vertical="center"/>
    </xf>
    <xf numFmtId="0" fontId="72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8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0" fillId="0" borderId="0" xfId="0" applyFont="1" applyFill="1" applyAlignment="1">
      <alignment horizontal="center" vertical="center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178" fontId="73" fillId="0" borderId="15" xfId="207" applyNumberFormat="1" applyFont="1" applyFill="1" applyBorder="1" applyAlignment="1">
      <alignment horizontal="right" vertical="center" wrapText="1"/>
    </xf>
    <xf numFmtId="178" fontId="73" fillId="0" borderId="16" xfId="207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justify" vertical="center" wrapText="1" shrinkToFit="1"/>
    </xf>
    <xf numFmtId="177" fontId="72" fillId="0" borderId="15" xfId="0" applyNumberFormat="1" applyFont="1" applyFill="1" applyBorder="1" applyAlignment="1">
      <alignment horizontal="center" vertical="center" wrapText="1"/>
    </xf>
    <xf numFmtId="177" fontId="72" fillId="0" borderId="17" xfId="0" applyNumberFormat="1" applyFont="1" applyFill="1" applyBorder="1" applyAlignment="1">
      <alignment horizontal="center" vertical="center" wrapText="1"/>
    </xf>
    <xf numFmtId="177" fontId="72" fillId="0" borderId="16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8" fontId="72" fillId="0" borderId="15" xfId="207" applyNumberFormat="1" applyFont="1" applyFill="1" applyBorder="1" applyAlignment="1">
      <alignment horizontal="right" vertical="center" wrapText="1"/>
    </xf>
    <xf numFmtId="178" fontId="72" fillId="0" borderId="16" xfId="207" applyNumberFormat="1" applyFont="1" applyFill="1" applyBorder="1" applyAlignment="1">
      <alignment horizontal="right" vertical="center" wrapText="1"/>
    </xf>
    <xf numFmtId="0" fontId="73" fillId="0" borderId="26" xfId="0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73" fillId="0" borderId="27" xfId="0" applyFont="1" applyFill="1" applyBorder="1" applyAlignment="1">
      <alignment horizontal="center" vertical="center" wrapText="1"/>
    </xf>
    <xf numFmtId="177" fontId="72" fillId="0" borderId="19" xfId="0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/>
    </xf>
    <xf numFmtId="0" fontId="72" fillId="0" borderId="0" xfId="0" applyFont="1" applyFill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 wrapText="1"/>
    </xf>
    <xf numFmtId="0" fontId="66" fillId="0" borderId="16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0" fontId="73" fillId="0" borderId="17" xfId="0" applyFont="1" applyFill="1" applyBorder="1" applyAlignment="1">
      <alignment horizontal="center" vertical="center" wrapText="1"/>
    </xf>
    <xf numFmtId="3" fontId="72" fillId="0" borderId="3" xfId="0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0" fontId="72" fillId="0" borderId="3" xfId="0" applyNumberFormat="1" applyFont="1" applyFill="1" applyBorder="1" applyAlignment="1">
      <alignment horizontal="center" vertical="center" wrapText="1"/>
    </xf>
    <xf numFmtId="170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NumberFormat="1" applyFont="1" applyFill="1" applyBorder="1" applyAlignment="1">
      <alignment horizontal="center" vertical="center" wrapText="1"/>
    </xf>
    <xf numFmtId="49" fontId="73" fillId="0" borderId="3" xfId="0" applyNumberFormat="1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177" fontId="73" fillId="0" borderId="26" xfId="0" applyNumberFormat="1" applyFont="1" applyFill="1" applyBorder="1" applyAlignment="1">
      <alignment horizontal="center" vertical="center" wrapText="1"/>
    </xf>
    <xf numFmtId="177" fontId="73" fillId="0" borderId="18" xfId="0" applyNumberFormat="1" applyFont="1" applyFill="1" applyBorder="1" applyAlignment="1">
      <alignment horizontal="center" vertical="center" wrapText="1"/>
    </xf>
    <xf numFmtId="0" fontId="73" fillId="0" borderId="28" xfId="0" applyFont="1" applyFill="1" applyBorder="1" applyAlignment="1">
      <alignment horizontal="center" vertical="center" wrapText="1"/>
    </xf>
    <xf numFmtId="0" fontId="73" fillId="0" borderId="13" xfId="0" applyFont="1" applyFill="1" applyBorder="1" applyAlignment="1">
      <alignment horizontal="center" vertical="center" wrapText="1"/>
    </xf>
    <xf numFmtId="0" fontId="73" fillId="0" borderId="29" xfId="0" applyFont="1" applyFill="1" applyBorder="1" applyAlignment="1">
      <alignment horizontal="center" vertical="center" wrapText="1"/>
    </xf>
    <xf numFmtId="0" fontId="72" fillId="0" borderId="15" xfId="0" applyFont="1" applyFill="1" applyBorder="1" applyAlignment="1">
      <alignment horizontal="left" vertical="center"/>
    </xf>
    <xf numFmtId="0" fontId="72" fillId="0" borderId="17" xfId="0" applyFont="1" applyFill="1" applyBorder="1" applyAlignment="1">
      <alignment horizontal="left" vertical="center"/>
    </xf>
    <xf numFmtId="0" fontId="72" fillId="0" borderId="16" xfId="0" applyFont="1" applyFill="1" applyBorder="1" applyAlignment="1">
      <alignment horizontal="left" vertical="center"/>
    </xf>
    <xf numFmtId="3" fontId="73" fillId="0" borderId="3" xfId="0" applyNumberFormat="1" applyFont="1" applyFill="1" applyBorder="1" applyAlignment="1">
      <alignment horizontal="left" vertical="center" wrapText="1"/>
    </xf>
    <xf numFmtId="2" fontId="73" fillId="0" borderId="14" xfId="0" applyNumberFormat="1" applyFont="1" applyFill="1" applyBorder="1" applyAlignment="1">
      <alignment horizontal="center" vertical="center" wrapText="1"/>
    </xf>
    <xf numFmtId="2" fontId="73" fillId="0" borderId="19" xfId="0" applyNumberFormat="1" applyFont="1" applyFill="1" applyBorder="1" applyAlignment="1">
      <alignment horizontal="center" vertical="center" wrapText="1"/>
    </xf>
    <xf numFmtId="49" fontId="73" fillId="0" borderId="15" xfId="0" applyNumberFormat="1" applyFont="1" applyFill="1" applyBorder="1" applyAlignment="1">
      <alignment horizontal="left" vertical="center" wrapText="1"/>
    </xf>
    <xf numFmtId="49" fontId="73" fillId="0" borderId="17" xfId="0" applyNumberFormat="1" applyFont="1" applyFill="1" applyBorder="1" applyAlignment="1">
      <alignment horizontal="left" vertical="center" wrapText="1"/>
    </xf>
    <xf numFmtId="49" fontId="73" fillId="0" borderId="16" xfId="0" applyNumberFormat="1" applyFont="1" applyFill="1" applyBorder="1" applyAlignment="1">
      <alignment horizontal="left" vertical="center" wrapText="1"/>
    </xf>
    <xf numFmtId="0" fontId="72" fillId="0" borderId="15" xfId="0" applyNumberFormat="1" applyFont="1" applyFill="1" applyBorder="1" applyAlignment="1">
      <alignment horizontal="left" vertical="center" wrapText="1" shrinkToFit="1"/>
    </xf>
    <xf numFmtId="0" fontId="72" fillId="0" borderId="17" xfId="0" applyNumberFormat="1" applyFont="1" applyFill="1" applyBorder="1" applyAlignment="1">
      <alignment horizontal="left" vertical="center" wrapText="1" shrinkToFit="1"/>
    </xf>
    <xf numFmtId="0" fontId="72" fillId="0" borderId="16" xfId="0" applyNumberFormat="1" applyFont="1" applyFill="1" applyBorder="1" applyAlignment="1">
      <alignment horizontal="left" vertical="center" wrapText="1" shrinkToFit="1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169" fontId="72" fillId="0" borderId="0" xfId="0" applyNumberFormat="1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center" vertical="center"/>
    </xf>
    <xf numFmtId="3" fontId="72" fillId="0" borderId="3" xfId="0" applyNumberFormat="1" applyFont="1" applyFill="1" applyBorder="1" applyAlignment="1">
      <alignment horizontal="left" vertical="center" wrapText="1"/>
    </xf>
    <xf numFmtId="0" fontId="72" fillId="0" borderId="15" xfId="0" applyFont="1" applyFill="1" applyBorder="1" applyAlignment="1">
      <alignment horizontal="left"/>
    </xf>
    <xf numFmtId="0" fontId="72" fillId="0" borderId="17" xfId="0" applyFont="1" applyFill="1" applyBorder="1" applyAlignment="1">
      <alignment horizontal="left"/>
    </xf>
    <xf numFmtId="0" fontId="72" fillId="0" borderId="16" xfId="0" applyFont="1" applyFill="1" applyBorder="1" applyAlignment="1">
      <alignment horizontal="left"/>
    </xf>
    <xf numFmtId="2" fontId="73" fillId="0" borderId="15" xfId="0" applyNumberFormat="1" applyFont="1" applyFill="1" applyBorder="1" applyAlignment="1">
      <alignment horizontal="center" vertical="center" wrapText="1"/>
    </xf>
    <xf numFmtId="2" fontId="73" fillId="0" borderId="17" xfId="0" applyNumberFormat="1" applyFont="1" applyFill="1" applyBorder="1" applyAlignment="1">
      <alignment horizontal="center" vertical="center" wrapText="1"/>
    </xf>
    <xf numFmtId="2" fontId="73" fillId="0" borderId="16" xfId="0" applyNumberFormat="1" applyFont="1" applyFill="1" applyBorder="1" applyAlignment="1">
      <alignment horizontal="center" vertical="center" wrapText="1"/>
    </xf>
    <xf numFmtId="179" fontId="72" fillId="0" borderId="15" xfId="0" applyNumberFormat="1" applyFont="1" applyFill="1" applyBorder="1" applyAlignment="1">
      <alignment horizontal="center" vertical="center" wrapText="1"/>
    </xf>
    <xf numFmtId="179" fontId="72" fillId="0" borderId="17" xfId="0" applyNumberFormat="1" applyFont="1" applyFill="1" applyBorder="1" applyAlignment="1">
      <alignment horizontal="center" vertical="center" wrapText="1"/>
    </xf>
    <xf numFmtId="179" fontId="72" fillId="0" borderId="16" xfId="0" applyNumberFormat="1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/>
    </xf>
    <xf numFmtId="0" fontId="73" fillId="0" borderId="27" xfId="0" applyFont="1" applyFill="1" applyBorder="1" applyAlignment="1">
      <alignment horizontal="center" vertical="center"/>
    </xf>
    <xf numFmtId="0" fontId="73" fillId="0" borderId="28" xfId="0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3" fillId="0" borderId="29" xfId="0" applyFont="1" applyFill="1" applyBorder="1" applyAlignment="1">
      <alignment horizontal="center" vertical="center"/>
    </xf>
    <xf numFmtId="178" fontId="94" fillId="0" borderId="15" xfId="0" applyNumberFormat="1" applyFont="1" applyFill="1" applyBorder="1" applyAlignment="1">
      <alignment horizontal="center" vertical="center" wrapText="1"/>
    </xf>
    <xf numFmtId="178" fontId="94" fillId="0" borderId="17" xfId="0" applyNumberFormat="1" applyFont="1" applyFill="1" applyBorder="1" applyAlignment="1">
      <alignment horizontal="center" vertical="center" wrapText="1"/>
    </xf>
    <xf numFmtId="178" fontId="94" fillId="0" borderId="16" xfId="0" applyNumberFormat="1" applyFont="1" applyFill="1" applyBorder="1" applyAlignment="1">
      <alignment horizontal="center" vertical="center" wrapText="1"/>
    </xf>
    <xf numFmtId="179" fontId="95" fillId="0" borderId="15" xfId="0" applyNumberFormat="1" applyFont="1" applyFill="1" applyBorder="1" applyAlignment="1">
      <alignment horizontal="center" vertical="center" wrapText="1"/>
    </xf>
    <xf numFmtId="179" fontId="95" fillId="0" borderId="17" xfId="0" applyNumberFormat="1" applyFont="1" applyFill="1" applyBorder="1" applyAlignment="1">
      <alignment horizontal="center" vertical="center" wrapText="1"/>
    </xf>
    <xf numFmtId="179" fontId="95" fillId="0" borderId="16" xfId="0" applyNumberFormat="1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 shrinkToFit="1"/>
    </xf>
    <xf numFmtId="0" fontId="73" fillId="0" borderId="19" xfId="0" applyFont="1" applyFill="1" applyBorder="1" applyAlignment="1">
      <alignment horizontal="center" vertical="center" wrapText="1" shrinkToFit="1"/>
    </xf>
    <xf numFmtId="179" fontId="73" fillId="0" borderId="15" xfId="0" applyNumberFormat="1" applyFont="1" applyFill="1" applyBorder="1" applyAlignment="1">
      <alignment horizontal="center" vertical="center" wrapText="1"/>
    </xf>
    <xf numFmtId="179" fontId="73" fillId="0" borderId="17" xfId="0" applyNumberFormat="1" applyFont="1" applyFill="1" applyBorder="1" applyAlignment="1">
      <alignment horizontal="center" vertical="center" wrapText="1"/>
    </xf>
    <xf numFmtId="179" fontId="73" fillId="0" borderId="16" xfId="0" applyNumberFormat="1" applyFont="1" applyFill="1" applyBorder="1" applyAlignment="1">
      <alignment horizontal="center" vertical="center" wrapText="1"/>
    </xf>
    <xf numFmtId="0" fontId="73" fillId="0" borderId="26" xfId="0" applyFont="1" applyFill="1" applyBorder="1" applyAlignment="1">
      <alignment horizontal="center" vertical="center" wrapText="1" shrinkToFit="1"/>
    </xf>
    <xf numFmtId="0" fontId="73" fillId="0" borderId="27" xfId="0" applyFont="1" applyFill="1" applyBorder="1" applyAlignment="1">
      <alignment horizontal="center" vertical="center" wrapText="1" shrinkToFit="1"/>
    </xf>
    <xf numFmtId="0" fontId="73" fillId="0" borderId="28" xfId="0" applyFont="1" applyFill="1" applyBorder="1" applyAlignment="1">
      <alignment horizontal="center" vertical="center" wrapText="1" shrinkToFit="1"/>
    </xf>
    <xf numFmtId="0" fontId="73" fillId="0" borderId="29" xfId="0" applyFont="1" applyFill="1" applyBorder="1" applyAlignment="1">
      <alignment horizontal="center" vertical="center" wrapText="1" shrinkToFit="1"/>
    </xf>
    <xf numFmtId="0" fontId="73" fillId="0" borderId="15" xfId="0" applyNumberFormat="1" applyFont="1" applyFill="1" applyBorder="1" applyAlignment="1">
      <alignment horizontal="center" vertical="center" wrapText="1"/>
    </xf>
    <xf numFmtId="0" fontId="73" fillId="0" borderId="17" xfId="0" applyNumberFormat="1" applyFont="1" applyFill="1" applyBorder="1" applyAlignment="1">
      <alignment horizontal="center" vertical="center" wrapText="1"/>
    </xf>
    <xf numFmtId="0" fontId="73" fillId="0" borderId="16" xfId="0" applyNumberFormat="1" applyFont="1" applyFill="1" applyBorder="1" applyAlignment="1">
      <alignment horizontal="center" vertical="center" wrapText="1"/>
    </xf>
    <xf numFmtId="0" fontId="72" fillId="0" borderId="15" xfId="0" applyFont="1" applyFill="1" applyBorder="1" applyAlignment="1">
      <alignment horizontal="left" vertical="center" wrapText="1" shrinkToFit="1"/>
    </xf>
    <xf numFmtId="0" fontId="72" fillId="0" borderId="17" xfId="0" applyFont="1" applyFill="1" applyBorder="1" applyAlignment="1">
      <alignment horizontal="left" vertical="center" wrapText="1" shrinkToFit="1"/>
    </xf>
    <xf numFmtId="0" fontId="72" fillId="0" borderId="16" xfId="0" applyFont="1" applyFill="1" applyBorder="1" applyAlignment="1">
      <alignment horizontal="left" vertical="center" wrapText="1" shrinkToFit="1"/>
    </xf>
    <xf numFmtId="179" fontId="94" fillId="0" borderId="15" xfId="0" applyNumberFormat="1" applyFont="1" applyFill="1" applyBorder="1" applyAlignment="1">
      <alignment horizontal="center" vertical="center" wrapText="1"/>
    </xf>
    <xf numFmtId="179" fontId="94" fillId="0" borderId="17" xfId="0" applyNumberFormat="1" applyFont="1" applyFill="1" applyBorder="1" applyAlignment="1">
      <alignment horizontal="center" vertical="center" wrapText="1"/>
    </xf>
    <xf numFmtId="179" fontId="94" fillId="0" borderId="16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 shrinkToFit="1"/>
    </xf>
    <xf numFmtId="0" fontId="73" fillId="0" borderId="16" xfId="0" applyFont="1" applyFill="1" applyBorder="1" applyAlignment="1">
      <alignment horizontal="center" vertical="center" wrapText="1" shrinkToFit="1"/>
    </xf>
    <xf numFmtId="0" fontId="73" fillId="0" borderId="15" xfId="0" applyNumberFormat="1" applyFont="1" applyFill="1" applyBorder="1" applyAlignment="1">
      <alignment horizontal="center" vertical="center" wrapText="1" shrinkToFit="1"/>
    </xf>
    <xf numFmtId="0" fontId="73" fillId="0" borderId="16" xfId="0" applyNumberFormat="1" applyFont="1" applyFill="1" applyBorder="1" applyAlignment="1">
      <alignment horizontal="center" vertical="center" wrapText="1" shrinkToFit="1"/>
    </xf>
    <xf numFmtId="0" fontId="73" fillId="0" borderId="30" xfId="0" applyFont="1" applyFill="1" applyBorder="1" applyAlignment="1">
      <alignment horizontal="center" vertical="center" wrapText="1"/>
    </xf>
    <xf numFmtId="0" fontId="73" fillId="0" borderId="31" xfId="0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center" vertical="center" wrapText="1" shrinkToFit="1"/>
    </xf>
    <xf numFmtId="49" fontId="73" fillId="0" borderId="15" xfId="0" applyNumberFormat="1" applyFont="1" applyFill="1" applyBorder="1" applyAlignment="1">
      <alignment horizontal="center" vertical="center" wrapText="1"/>
    </xf>
    <xf numFmtId="49" fontId="73" fillId="0" borderId="16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center" vertical="center" wrapText="1" shrinkToFit="1"/>
    </xf>
    <xf numFmtId="3" fontId="73" fillId="0" borderId="16" xfId="0" applyNumberFormat="1" applyFont="1" applyFill="1" applyBorder="1" applyAlignment="1">
      <alignment horizontal="center" vertical="center" wrapText="1" shrinkToFit="1"/>
    </xf>
    <xf numFmtId="0" fontId="73" fillId="0" borderId="0" xfId="0" applyFont="1" applyFill="1" applyBorder="1" applyAlignment="1">
      <alignment horizontal="center" vertical="center" wrapText="1"/>
    </xf>
    <xf numFmtId="0" fontId="73" fillId="0" borderId="30" xfId="0" applyFont="1" applyFill="1" applyBorder="1" applyAlignment="1">
      <alignment horizontal="center" vertical="center" wrapText="1" shrinkToFit="1"/>
    </xf>
    <xf numFmtId="0" fontId="73" fillId="0" borderId="31" xfId="0" applyFont="1" applyFill="1" applyBorder="1" applyAlignment="1">
      <alignment horizontal="center" vertical="center" wrapText="1" shrinkToFit="1"/>
    </xf>
    <xf numFmtId="0" fontId="74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73" fillId="0" borderId="0" xfId="0" applyFont="1" applyFill="1" applyAlignment="1">
      <alignment horizontal="right" vertical="center"/>
    </xf>
    <xf numFmtId="0" fontId="73" fillId="0" borderId="32" xfId="0" applyFont="1" applyFill="1" applyBorder="1" applyAlignment="1">
      <alignment horizontal="center" vertical="center" wrapText="1" shrinkToFit="1"/>
    </xf>
    <xf numFmtId="0" fontId="73" fillId="0" borderId="15" xfId="0" applyNumberFormat="1" applyFont="1" applyFill="1" applyBorder="1" applyAlignment="1">
      <alignment horizontal="center"/>
    </xf>
    <xf numFmtId="0" fontId="73" fillId="0" borderId="16" xfId="0" applyNumberFormat="1" applyFont="1" applyFill="1" applyBorder="1" applyAlignment="1">
      <alignment horizontal="center"/>
    </xf>
    <xf numFmtId="0" fontId="73" fillId="0" borderId="18" xfId="0" applyFont="1" applyFill="1" applyBorder="1" applyAlignment="1">
      <alignment horizontal="center" vertical="center" wrapText="1" shrinkToFit="1"/>
    </xf>
    <xf numFmtId="0" fontId="73" fillId="0" borderId="0" xfId="0" applyFont="1" applyFill="1" applyBorder="1" applyAlignment="1">
      <alignment horizontal="center" vertical="center" wrapText="1" shrinkToFit="1"/>
    </xf>
    <xf numFmtId="0" fontId="73" fillId="0" borderId="13" xfId="0" applyFont="1" applyFill="1" applyBorder="1" applyAlignment="1">
      <alignment horizontal="center" vertical="center" wrapText="1" shrinkToFit="1"/>
    </xf>
    <xf numFmtId="178" fontId="95" fillId="0" borderId="15" xfId="0" applyNumberFormat="1" applyFont="1" applyFill="1" applyBorder="1" applyAlignment="1">
      <alignment horizontal="center" vertical="center" wrapText="1"/>
    </xf>
    <xf numFmtId="178" fontId="95" fillId="0" borderId="17" xfId="0" applyNumberFormat="1" applyFont="1" applyFill="1" applyBorder="1" applyAlignment="1">
      <alignment horizontal="center" vertical="center" wrapText="1"/>
    </xf>
    <xf numFmtId="178" fontId="95" fillId="0" borderId="16" xfId="0" applyNumberFormat="1" applyFont="1" applyFill="1" applyBorder="1" applyAlignment="1">
      <alignment horizontal="center" vertical="center" wrapText="1"/>
    </xf>
    <xf numFmtId="0" fontId="73" fillId="0" borderId="3" xfId="0" applyNumberFormat="1" applyFont="1" applyFill="1" applyBorder="1" applyAlignment="1">
      <alignment horizontal="left" vertical="center" wrapText="1" shrinkToFit="1"/>
    </xf>
    <xf numFmtId="0" fontId="72" fillId="0" borderId="15" xfId="0" applyFont="1" applyFill="1" applyBorder="1" applyAlignment="1">
      <alignment horizontal="center" vertical="center"/>
    </xf>
    <xf numFmtId="0" fontId="92" fillId="0" borderId="17" xfId="0" applyFont="1" applyFill="1" applyBorder="1" applyAlignment="1">
      <alignment horizontal="center" vertical="center"/>
    </xf>
    <xf numFmtId="0" fontId="92" fillId="0" borderId="16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0" fontId="66" fillId="0" borderId="13" xfId="0" applyFont="1" applyFill="1" applyBorder="1" applyAlignment="1">
      <alignment horizontal="right" vertical="center"/>
    </xf>
    <xf numFmtId="0" fontId="66" fillId="0" borderId="14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 applyProtection="1">
      <alignment horizontal="left" vertical="center" wrapText="1"/>
      <protection locked="0"/>
    </xf>
    <xf numFmtId="173" fontId="73" fillId="0" borderId="0" xfId="0" applyNumberFormat="1" applyFont="1" applyFill="1" applyBorder="1" applyAlignment="1">
      <alignment horizontal="center" vertical="center" wrapText="1"/>
    </xf>
    <xf numFmtId="179" fontId="73" fillId="0" borderId="0" xfId="0" applyNumberFormat="1" applyFont="1" applyFill="1" applyBorder="1" applyAlignment="1">
      <alignment horizontal="right" vertical="center" wrapText="1"/>
    </xf>
    <xf numFmtId="0" fontId="81" fillId="0" borderId="0" xfId="0" applyFont="1" applyFill="1" applyBorder="1" applyAlignment="1">
      <alignment horizontal="left" vertical="center" wrapText="1"/>
    </xf>
    <xf numFmtId="0" fontId="80" fillId="0" borderId="0" xfId="0" quotePrefix="1" applyFont="1" applyFill="1" applyBorder="1" applyAlignment="1">
      <alignment horizontal="center" vertical="center"/>
    </xf>
    <xf numFmtId="177" fontId="81" fillId="0" borderId="0" xfId="0" applyNumberFormat="1" applyFont="1" applyFill="1" applyBorder="1" applyAlignment="1">
      <alignment horizontal="center" vertical="center" wrapText="1"/>
    </xf>
    <xf numFmtId="177" fontId="80" fillId="0" borderId="0" xfId="0" applyNumberFormat="1" applyFont="1" applyFill="1" applyBorder="1" applyAlignment="1">
      <alignment horizontal="center" vertical="center" wrapText="1"/>
    </xf>
    <xf numFmtId="178" fontId="80" fillId="0" borderId="0" xfId="0" applyNumberFormat="1" applyFont="1" applyFill="1" applyBorder="1" applyAlignment="1">
      <alignment horizontal="center" vertical="center" wrapText="1"/>
    </xf>
    <xf numFmtId="173" fontId="72" fillId="0" borderId="0" xfId="0" applyNumberFormat="1" applyFont="1" applyFill="1" applyBorder="1" applyAlignment="1">
      <alignment horizontal="center" vertical="center" wrapText="1"/>
    </xf>
    <xf numFmtId="173" fontId="67" fillId="0" borderId="0" xfId="0" applyNumberFormat="1" applyFont="1" applyFill="1" applyBorder="1" applyAlignment="1">
      <alignment horizontal="center" vertical="center" wrapText="1"/>
    </xf>
    <xf numFmtId="169" fontId="72" fillId="0" borderId="0" xfId="207" applyNumberFormat="1" applyFont="1" applyFill="1" applyBorder="1" applyAlignment="1">
      <alignment horizontal="right" vertical="center" wrapText="1"/>
    </xf>
    <xf numFmtId="1" fontId="66" fillId="0" borderId="0" xfId="0" quotePrefix="1" applyNumberFormat="1" applyFont="1" applyFill="1" applyBorder="1" applyAlignment="1">
      <alignment horizontal="right" vertical="center"/>
    </xf>
    <xf numFmtId="1" fontId="66" fillId="0" borderId="0" xfId="0" applyNumberFormat="1" applyFont="1" applyFill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173" fontId="66" fillId="0" borderId="0" xfId="0" applyNumberFormat="1" applyFont="1" applyFill="1" applyBorder="1" applyAlignment="1">
      <alignment horizontal="center" vertical="center" wrapText="1"/>
    </xf>
    <xf numFmtId="179" fontId="66" fillId="0" borderId="0" xfId="0" applyNumberFormat="1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R453"/>
  <sheetViews>
    <sheetView view="pageBreakPreview" zoomScale="50" zoomScaleNormal="70" zoomScaleSheetLayoutView="50" workbookViewId="0">
      <selection activeCell="F149" sqref="F148:F149"/>
    </sheetView>
  </sheetViews>
  <sheetFormatPr defaultRowHeight="18.75"/>
  <cols>
    <col min="1" max="1" width="95" style="21" customWidth="1"/>
    <col min="2" max="2" width="17.140625" style="246" customWidth="1"/>
    <col min="3" max="6" width="30.7109375" style="246" customWidth="1"/>
    <col min="7" max="7" width="25.7109375" style="246" customWidth="1"/>
    <col min="8" max="8" width="21.7109375" style="246" customWidth="1"/>
    <col min="9" max="9" width="10" style="21" customWidth="1"/>
    <col min="10" max="10" width="9.5703125" style="21" customWidth="1"/>
    <col min="11" max="16384" width="9.140625" style="21"/>
  </cols>
  <sheetData>
    <row r="1" spans="1:8" ht="29.25" customHeight="1">
      <c r="A1" s="20"/>
      <c r="B1" s="389"/>
      <c r="C1" s="389"/>
      <c r="D1" s="389"/>
      <c r="E1" s="389"/>
      <c r="F1" s="244"/>
      <c r="G1" s="272">
        <v>2020</v>
      </c>
      <c r="H1" s="273" t="s">
        <v>101</v>
      </c>
    </row>
    <row r="2" spans="1:8" ht="29.25" customHeight="1">
      <c r="A2" s="20" t="s">
        <v>14</v>
      </c>
      <c r="B2" s="389" t="s">
        <v>479</v>
      </c>
      <c r="C2" s="389"/>
      <c r="D2" s="389"/>
      <c r="E2" s="389"/>
      <c r="F2" s="244"/>
      <c r="G2" s="375" t="s">
        <v>475</v>
      </c>
      <c r="H2" s="273" t="s">
        <v>97</v>
      </c>
    </row>
    <row r="3" spans="1:8" ht="29.25" customHeight="1">
      <c r="A3" s="20" t="s">
        <v>15</v>
      </c>
      <c r="B3" s="389" t="s">
        <v>480</v>
      </c>
      <c r="C3" s="389"/>
      <c r="D3" s="389"/>
      <c r="E3" s="389"/>
      <c r="F3" s="244"/>
      <c r="G3" s="376">
        <v>150</v>
      </c>
      <c r="H3" s="273" t="s">
        <v>96</v>
      </c>
    </row>
    <row r="4" spans="1:8" ht="29.25" customHeight="1">
      <c r="A4" s="20" t="s">
        <v>20</v>
      </c>
      <c r="B4" s="389" t="s">
        <v>481</v>
      </c>
      <c r="C4" s="389"/>
      <c r="D4" s="389"/>
      <c r="E4" s="389"/>
      <c r="F4" s="244"/>
      <c r="G4" s="375" t="s">
        <v>476</v>
      </c>
      <c r="H4" s="273" t="s">
        <v>95</v>
      </c>
    </row>
    <row r="5" spans="1:8" ht="29.25" customHeight="1">
      <c r="A5" s="20" t="s">
        <v>445</v>
      </c>
      <c r="B5" s="389" t="s">
        <v>482</v>
      </c>
      <c r="C5" s="389"/>
      <c r="D5" s="389"/>
      <c r="E5" s="389"/>
      <c r="F5" s="244"/>
      <c r="G5" s="376"/>
      <c r="H5" s="273" t="s">
        <v>9</v>
      </c>
    </row>
    <row r="6" spans="1:8" ht="29.25" customHeight="1">
      <c r="A6" s="20" t="s">
        <v>17</v>
      </c>
      <c r="B6" s="389" t="s">
        <v>483</v>
      </c>
      <c r="C6" s="389"/>
      <c r="D6" s="389"/>
      <c r="E6" s="389"/>
      <c r="F6" s="244"/>
      <c r="G6" s="376"/>
      <c r="H6" s="273" t="s">
        <v>8</v>
      </c>
    </row>
    <row r="7" spans="1:8" ht="29.25" customHeight="1">
      <c r="A7" s="20" t="s">
        <v>16</v>
      </c>
      <c r="B7" s="389" t="s">
        <v>484</v>
      </c>
      <c r="C7" s="389"/>
      <c r="D7" s="389"/>
      <c r="E7" s="389"/>
      <c r="F7" s="244"/>
      <c r="G7" s="376" t="s">
        <v>477</v>
      </c>
      <c r="H7" s="273" t="s">
        <v>10</v>
      </c>
    </row>
    <row r="8" spans="1:8" ht="29.25" customHeight="1">
      <c r="A8" s="20" t="s">
        <v>436</v>
      </c>
      <c r="B8" s="389" t="s">
        <v>435</v>
      </c>
      <c r="C8" s="389"/>
      <c r="D8" s="389"/>
      <c r="E8" s="389"/>
      <c r="F8" s="244"/>
      <c r="G8" s="377" t="s">
        <v>120</v>
      </c>
      <c r="H8" s="374" t="s">
        <v>478</v>
      </c>
    </row>
    <row r="9" spans="1:8" ht="29.25" customHeight="1">
      <c r="A9" s="20" t="s">
        <v>21</v>
      </c>
      <c r="B9" s="389" t="s">
        <v>485</v>
      </c>
      <c r="C9" s="389"/>
      <c r="D9" s="389"/>
      <c r="E9" s="389"/>
      <c r="F9" s="244"/>
      <c r="G9" s="377" t="s">
        <v>121</v>
      </c>
      <c r="H9" s="273"/>
    </row>
    <row r="10" spans="1:8" ht="29.25" customHeight="1">
      <c r="A10" s="20" t="s">
        <v>81</v>
      </c>
      <c r="B10" s="410">
        <v>157</v>
      </c>
      <c r="C10" s="410"/>
      <c r="D10" s="410"/>
      <c r="E10" s="410"/>
      <c r="F10" s="250"/>
      <c r="G10" s="272"/>
      <c r="H10" s="273"/>
    </row>
    <row r="11" spans="1:8" ht="29.25" customHeight="1">
      <c r="A11" s="20" t="s">
        <v>11</v>
      </c>
      <c r="B11" s="389" t="s">
        <v>486</v>
      </c>
      <c r="C11" s="389"/>
      <c r="D11" s="389"/>
      <c r="E11" s="389"/>
      <c r="F11" s="244"/>
      <c r="G11" s="272"/>
      <c r="H11" s="273"/>
    </row>
    <row r="12" spans="1:8" ht="29.25" customHeight="1">
      <c r="A12" s="20" t="s">
        <v>12</v>
      </c>
      <c r="B12" s="389" t="s">
        <v>487</v>
      </c>
      <c r="C12" s="389"/>
      <c r="D12" s="389"/>
      <c r="E12" s="389"/>
      <c r="F12" s="244"/>
      <c r="G12" s="272"/>
      <c r="H12" s="273"/>
    </row>
    <row r="13" spans="1:8" ht="29.25" customHeight="1">
      <c r="A13" s="20" t="s">
        <v>13</v>
      </c>
      <c r="B13" s="389" t="s">
        <v>488</v>
      </c>
      <c r="C13" s="389"/>
      <c r="D13" s="389"/>
      <c r="E13" s="389"/>
      <c r="F13" s="244"/>
      <c r="G13" s="272"/>
      <c r="H13" s="273"/>
    </row>
    <row r="14" spans="1:8" ht="19.5" customHeight="1">
      <c r="A14" s="251"/>
      <c r="B14" s="21"/>
      <c r="C14" s="21"/>
      <c r="D14" s="21"/>
      <c r="E14" s="21"/>
      <c r="F14" s="21"/>
      <c r="G14" s="21"/>
      <c r="H14" s="21"/>
    </row>
    <row r="15" spans="1:8" ht="30.75" customHeight="1">
      <c r="A15" s="390" t="s">
        <v>141</v>
      </c>
      <c r="B15" s="390"/>
      <c r="C15" s="390"/>
      <c r="D15" s="390"/>
      <c r="E15" s="390"/>
      <c r="F15" s="390"/>
      <c r="G15" s="390"/>
      <c r="H15" s="390"/>
    </row>
    <row r="16" spans="1:8" ht="38.25" customHeight="1">
      <c r="A16" s="390" t="s">
        <v>489</v>
      </c>
      <c r="B16" s="390"/>
      <c r="C16" s="390"/>
      <c r="D16" s="390"/>
      <c r="E16" s="390"/>
      <c r="F16" s="390"/>
      <c r="G16" s="390"/>
      <c r="H16" s="390"/>
    </row>
    <row r="17" spans="1:8" ht="20.25">
      <c r="A17" s="390" t="s">
        <v>451</v>
      </c>
      <c r="B17" s="390"/>
      <c r="C17" s="390"/>
      <c r="D17" s="390"/>
      <c r="E17" s="390"/>
      <c r="F17" s="390"/>
      <c r="G17" s="390"/>
      <c r="H17" s="390"/>
    </row>
    <row r="18" spans="1:8" ht="23.25" customHeight="1">
      <c r="A18" s="404"/>
      <c r="B18" s="404"/>
      <c r="C18" s="404"/>
      <c r="D18" s="404"/>
      <c r="E18" s="404"/>
      <c r="F18" s="404"/>
      <c r="G18" s="404"/>
      <c r="H18" s="404"/>
    </row>
    <row r="19" spans="1:8" ht="31.5" customHeight="1">
      <c r="A19" s="405" t="s">
        <v>127</v>
      </c>
      <c r="B19" s="405"/>
      <c r="C19" s="405"/>
      <c r="D19" s="405"/>
      <c r="E19" s="405"/>
      <c r="F19" s="405"/>
      <c r="G19" s="405"/>
      <c r="H19" s="405"/>
    </row>
    <row r="20" spans="1:8" ht="29.25" customHeight="1">
      <c r="B20" s="22"/>
      <c r="C20" s="22"/>
      <c r="D20" s="22"/>
      <c r="E20" s="22"/>
      <c r="F20" s="22"/>
      <c r="G20" s="22"/>
      <c r="H20" s="245" t="s">
        <v>364</v>
      </c>
    </row>
    <row r="21" spans="1:8" ht="43.5" customHeight="1">
      <c r="A21" s="402" t="s">
        <v>160</v>
      </c>
      <c r="B21" s="403" t="s">
        <v>18</v>
      </c>
      <c r="C21" s="403" t="s">
        <v>140</v>
      </c>
      <c r="D21" s="403"/>
      <c r="E21" s="409" t="s">
        <v>454</v>
      </c>
      <c r="F21" s="409"/>
      <c r="G21" s="409"/>
      <c r="H21" s="409"/>
    </row>
    <row r="22" spans="1:8" ht="51" customHeight="1">
      <c r="A22" s="402"/>
      <c r="B22" s="403"/>
      <c r="C22" s="248" t="s">
        <v>452</v>
      </c>
      <c r="D22" s="248" t="s">
        <v>453</v>
      </c>
      <c r="E22" s="23" t="s">
        <v>150</v>
      </c>
      <c r="F22" s="23" t="s">
        <v>146</v>
      </c>
      <c r="G22" s="23" t="s">
        <v>156</v>
      </c>
      <c r="H22" s="23" t="s">
        <v>157</v>
      </c>
    </row>
    <row r="23" spans="1:8" ht="28.5" customHeight="1" thickBot="1">
      <c r="A23" s="247">
        <v>1</v>
      </c>
      <c r="B23" s="248">
        <v>2</v>
      </c>
      <c r="C23" s="247">
        <v>3</v>
      </c>
      <c r="D23" s="248">
        <v>4</v>
      </c>
      <c r="E23" s="247">
        <v>5</v>
      </c>
      <c r="F23" s="248">
        <v>6</v>
      </c>
      <c r="G23" s="247">
        <v>7</v>
      </c>
      <c r="H23" s="248">
        <v>8</v>
      </c>
    </row>
    <row r="24" spans="1:8" s="24" customFormat="1" ht="30.75" customHeight="1" thickBot="1">
      <c r="A24" s="383" t="s">
        <v>75</v>
      </c>
      <c r="B24" s="384"/>
      <c r="C24" s="384"/>
      <c r="D24" s="384"/>
      <c r="E24" s="384"/>
      <c r="F24" s="384"/>
      <c r="G24" s="384"/>
      <c r="H24" s="385"/>
    </row>
    <row r="25" spans="1:8" s="24" customFormat="1" ht="30.75" customHeight="1">
      <c r="A25" s="25" t="s">
        <v>128</v>
      </c>
      <c r="B25" s="26">
        <v>1000</v>
      </c>
      <c r="C25" s="224">
        <f>'I. Фін результат'!C8</f>
        <v>14444</v>
      </c>
      <c r="D25" s="224">
        <f>'I. Фін результат'!D8</f>
        <v>16420</v>
      </c>
      <c r="E25" s="224">
        <f>'I. Фін результат'!E8</f>
        <v>14690</v>
      </c>
      <c r="F25" s="224">
        <f>'I. Фін результат'!F8</f>
        <v>16420</v>
      </c>
      <c r="G25" s="224">
        <f>F25-E25</f>
        <v>1730</v>
      </c>
      <c r="H25" s="28">
        <f>(F25/E25)*100</f>
        <v>111.77671885636487</v>
      </c>
    </row>
    <row r="26" spans="1:8" s="24" customFormat="1" ht="30.75" customHeight="1">
      <c r="A26" s="25" t="s">
        <v>113</v>
      </c>
      <c r="B26" s="26">
        <v>1010</v>
      </c>
      <c r="C26" s="224">
        <f>'I. Фін результат'!C9</f>
        <v>-13695</v>
      </c>
      <c r="D26" s="224">
        <f>'I. Фін результат'!D9</f>
        <v>-15284</v>
      </c>
      <c r="E26" s="224">
        <f>'I. Фін результат'!E9</f>
        <v>-14999</v>
      </c>
      <c r="F26" s="224">
        <f>'I. Фін результат'!F9</f>
        <v>-15284</v>
      </c>
      <c r="G26" s="224">
        <f>F26-E26</f>
        <v>-285</v>
      </c>
      <c r="H26" s="28">
        <f t="shared" ref="H26:H58" si="0">(F26/E26)*100</f>
        <v>101.90012667511168</v>
      </c>
    </row>
    <row r="27" spans="1:8" s="24" customFormat="1" ht="29.25" customHeight="1">
      <c r="A27" s="274" t="s">
        <v>151</v>
      </c>
      <c r="B27" s="248">
        <v>1020</v>
      </c>
      <c r="C27" s="109">
        <f>SUM(C25:C26)</f>
        <v>749</v>
      </c>
      <c r="D27" s="109">
        <f t="shared" ref="D27:F27" si="1">SUM(D25:D26)</f>
        <v>1136</v>
      </c>
      <c r="E27" s="109">
        <f t="shared" si="1"/>
        <v>-309</v>
      </c>
      <c r="F27" s="109">
        <f t="shared" si="1"/>
        <v>1136</v>
      </c>
      <c r="G27" s="109">
        <f t="shared" ref="G27:G58" si="2">F27-E27</f>
        <v>1445</v>
      </c>
      <c r="H27" s="275">
        <f t="shared" si="0"/>
        <v>-367.63754045307439</v>
      </c>
    </row>
    <row r="28" spans="1:8" s="24" customFormat="1" ht="30.75" customHeight="1">
      <c r="A28" s="25" t="s">
        <v>365</v>
      </c>
      <c r="B28" s="26">
        <v>1030</v>
      </c>
      <c r="C28" s="224">
        <f>'I. Фін результат'!C19</f>
        <v>-2460</v>
      </c>
      <c r="D28" s="224">
        <f>'I. Фін результат'!D19</f>
        <v>-2773</v>
      </c>
      <c r="E28" s="224">
        <f>'I. Фін результат'!E19</f>
        <v>-2607</v>
      </c>
      <c r="F28" s="224">
        <f>'I. Фін результат'!F19</f>
        <v>-2773</v>
      </c>
      <c r="G28" s="224">
        <f t="shared" si="2"/>
        <v>-166</v>
      </c>
      <c r="H28" s="28">
        <f t="shared" si="0"/>
        <v>106.36747219025699</v>
      </c>
    </row>
    <row r="29" spans="1:8" s="24" customFormat="1" ht="30.75" customHeight="1">
      <c r="A29" s="25" t="s">
        <v>102</v>
      </c>
      <c r="B29" s="26">
        <v>1060</v>
      </c>
      <c r="C29" s="224">
        <f>'I. Фін результат'!C40</f>
        <v>-3</v>
      </c>
      <c r="D29" s="224">
        <f>'I. Фін результат'!D40</f>
        <v>-3</v>
      </c>
      <c r="E29" s="224">
        <f>'I. Фін результат'!E40</f>
        <v>-4</v>
      </c>
      <c r="F29" s="224">
        <f>'I. Фін результат'!F40</f>
        <v>-3</v>
      </c>
      <c r="G29" s="224">
        <f t="shared" si="2"/>
        <v>1</v>
      </c>
      <c r="H29" s="28">
        <f t="shared" si="0"/>
        <v>75</v>
      </c>
    </row>
    <row r="30" spans="1:8" s="24" customFormat="1" ht="30.75" customHeight="1">
      <c r="A30" s="25" t="s">
        <v>366</v>
      </c>
      <c r="B30" s="26">
        <v>1070</v>
      </c>
      <c r="C30" s="224">
        <f>'I. Фін результат'!C48</f>
        <v>1930</v>
      </c>
      <c r="D30" s="224">
        <f>'I. Фін результат'!D48</f>
        <v>18</v>
      </c>
      <c r="E30" s="224">
        <f>'I. Фін результат'!E48</f>
        <v>3073</v>
      </c>
      <c r="F30" s="224">
        <f>'I. Фін результат'!F48</f>
        <v>18</v>
      </c>
      <c r="G30" s="224">
        <f t="shared" si="2"/>
        <v>-3055</v>
      </c>
      <c r="H30" s="28">
        <f t="shared" si="0"/>
        <v>0.58574682720468596</v>
      </c>
    </row>
    <row r="31" spans="1:8" s="24" customFormat="1" ht="30.75" customHeight="1">
      <c r="A31" s="25" t="s">
        <v>27</v>
      </c>
      <c r="B31" s="26">
        <v>1080</v>
      </c>
      <c r="C31" s="224">
        <f>'I. Фін результат'!C52</f>
        <v>-6</v>
      </c>
      <c r="D31" s="224">
        <f>'I. Фін результат'!D52</f>
        <v>-15</v>
      </c>
      <c r="E31" s="224">
        <f>'I. Фін результат'!E52</f>
        <v>0</v>
      </c>
      <c r="F31" s="224">
        <f>'I. Фін результат'!F52</f>
        <v>-15</v>
      </c>
      <c r="G31" s="224">
        <f t="shared" si="2"/>
        <v>-15</v>
      </c>
      <c r="H31" s="192" t="e">
        <f t="shared" si="0"/>
        <v>#DIV/0!</v>
      </c>
    </row>
    <row r="32" spans="1:8" s="24" customFormat="1" ht="29.25" customHeight="1">
      <c r="A32" s="274" t="s">
        <v>4</v>
      </c>
      <c r="B32" s="248">
        <v>1100</v>
      </c>
      <c r="C32" s="109">
        <f>SUM(C27,C28,C29,C30,C31)</f>
        <v>210</v>
      </c>
      <c r="D32" s="109">
        <f t="shared" ref="D32:F32" si="3">SUM(D27,D28,D29,D30,D31)</f>
        <v>-1637</v>
      </c>
      <c r="E32" s="109">
        <f t="shared" si="3"/>
        <v>153</v>
      </c>
      <c r="F32" s="109">
        <f t="shared" si="3"/>
        <v>-1637</v>
      </c>
      <c r="G32" s="109">
        <f t="shared" si="2"/>
        <v>-1790</v>
      </c>
      <c r="H32" s="275">
        <f t="shared" si="0"/>
        <v>-1069.9346405228757</v>
      </c>
    </row>
    <row r="33" spans="1:8" s="24" customFormat="1" ht="26.25" customHeight="1">
      <c r="A33" s="276" t="s">
        <v>103</v>
      </c>
      <c r="B33" s="248">
        <v>1310</v>
      </c>
      <c r="C33" s="109">
        <f>'I. Фін результат'!C88</f>
        <v>523</v>
      </c>
      <c r="D33" s="109">
        <f>'I. Фін результат'!D88</f>
        <v>-1348</v>
      </c>
      <c r="E33" s="109">
        <f>'I. Фін результат'!E88</f>
        <v>489</v>
      </c>
      <c r="F33" s="109">
        <f>'I. Фін результат'!F88</f>
        <v>-1348</v>
      </c>
      <c r="G33" s="109">
        <f t="shared" si="2"/>
        <v>-1837</v>
      </c>
      <c r="H33" s="275">
        <f t="shared" si="0"/>
        <v>-275.66462167689161</v>
      </c>
    </row>
    <row r="34" spans="1:8" s="24" customFormat="1" ht="29.25" customHeight="1">
      <c r="A34" s="274" t="s">
        <v>137</v>
      </c>
      <c r="B34" s="248">
        <v>5010</v>
      </c>
      <c r="C34" s="154">
        <f>(C33/C25)*100</f>
        <v>3.6208806424813069</v>
      </c>
      <c r="D34" s="154">
        <f>(D33/D25)*100</f>
        <v>-8.2095006090133982</v>
      </c>
      <c r="E34" s="154">
        <f>(E33/E25)*100</f>
        <v>3.3287950987066028</v>
      </c>
      <c r="F34" s="154">
        <f>(F33/F25)*100</f>
        <v>-8.2095006090133982</v>
      </c>
      <c r="G34" s="109">
        <f t="shared" si="2"/>
        <v>-11.538295707720001</v>
      </c>
      <c r="H34" s="275">
        <f t="shared" si="0"/>
        <v>-246.62078516647611</v>
      </c>
    </row>
    <row r="35" spans="1:8" s="24" customFormat="1" ht="30.75" customHeight="1">
      <c r="A35" s="25" t="s">
        <v>196</v>
      </c>
      <c r="B35" s="26">
        <v>1110</v>
      </c>
      <c r="C35" s="27">
        <f>'I. Фін результат'!C60</f>
        <v>0</v>
      </c>
      <c r="D35" s="27">
        <f>'I. Фін результат'!D60</f>
        <v>0</v>
      </c>
      <c r="E35" s="27">
        <f>'I. Фін результат'!E60</f>
        <v>0</v>
      </c>
      <c r="F35" s="27">
        <f>'I. Фін результат'!F60</f>
        <v>0</v>
      </c>
      <c r="G35" s="224">
        <f t="shared" si="2"/>
        <v>0</v>
      </c>
      <c r="H35" s="192" t="e">
        <f t="shared" si="0"/>
        <v>#DIV/0!</v>
      </c>
    </row>
    <row r="36" spans="1:8" s="24" customFormat="1" ht="30.75" customHeight="1">
      <c r="A36" s="25" t="s">
        <v>197</v>
      </c>
      <c r="B36" s="26">
        <v>1120</v>
      </c>
      <c r="C36" s="27" t="str">
        <f>'I. Фін результат'!C61</f>
        <v>(    )</v>
      </c>
      <c r="D36" s="27" t="str">
        <f>'I. Фін результат'!D61</f>
        <v>(    )</v>
      </c>
      <c r="E36" s="27" t="str">
        <f>'I. Фін результат'!E61</f>
        <v>(    )</v>
      </c>
      <c r="F36" s="27" t="str">
        <f>'I. Фін результат'!F61</f>
        <v>(    )</v>
      </c>
      <c r="G36" s="225" t="e">
        <f t="shared" si="2"/>
        <v>#VALUE!</v>
      </c>
      <c r="H36" s="192" t="e">
        <f t="shared" si="0"/>
        <v>#VALUE!</v>
      </c>
    </row>
    <row r="37" spans="1:8" s="24" customFormat="1" ht="30.75" customHeight="1">
      <c r="A37" s="25" t="s">
        <v>198</v>
      </c>
      <c r="B37" s="26">
        <v>1130</v>
      </c>
      <c r="C37" s="224">
        <f>'I. Фін результат'!C62</f>
        <v>46</v>
      </c>
      <c r="D37" s="224">
        <f>'I. Фін результат'!D62</f>
        <v>6</v>
      </c>
      <c r="E37" s="224">
        <f>'I. Фін результат'!E62</f>
        <v>152</v>
      </c>
      <c r="F37" s="224">
        <f>'I. Фін результат'!F62</f>
        <v>6</v>
      </c>
      <c r="G37" s="224">
        <f t="shared" si="2"/>
        <v>-146</v>
      </c>
      <c r="H37" s="28">
        <f t="shared" si="0"/>
        <v>3.9473684210526314</v>
      </c>
    </row>
    <row r="38" spans="1:8" s="24" customFormat="1" ht="30.75" customHeight="1">
      <c r="A38" s="25" t="s">
        <v>199</v>
      </c>
      <c r="B38" s="26">
        <v>1140</v>
      </c>
      <c r="C38" s="224" t="str">
        <f>'I. Фін результат'!C63</f>
        <v>(    )</v>
      </c>
      <c r="D38" s="224" t="str">
        <f>'I. Фін результат'!D63</f>
        <v>(    )</v>
      </c>
      <c r="E38" s="224" t="str">
        <f>'I. Фін результат'!E63</f>
        <v>(    )</v>
      </c>
      <c r="F38" s="224" t="str">
        <f>'I. Фін результат'!F63</f>
        <v>(    )</v>
      </c>
      <c r="G38" s="225" t="e">
        <f t="shared" si="2"/>
        <v>#VALUE!</v>
      </c>
      <c r="H38" s="192" t="e">
        <f t="shared" si="0"/>
        <v>#VALUE!</v>
      </c>
    </row>
    <row r="39" spans="1:8" s="24" customFormat="1" ht="30.75" customHeight="1">
      <c r="A39" s="25" t="s">
        <v>367</v>
      </c>
      <c r="B39" s="26">
        <v>1150</v>
      </c>
      <c r="C39" s="224">
        <f>'I. Фін результат'!C64</f>
        <v>0</v>
      </c>
      <c r="D39" s="224">
        <f>'I. Фін результат'!D64</f>
        <v>0</v>
      </c>
      <c r="E39" s="224">
        <f>'I. Фін результат'!E64</f>
        <v>0</v>
      </c>
      <c r="F39" s="224">
        <f>'I. Фін результат'!F64</f>
        <v>0</v>
      </c>
      <c r="G39" s="224">
        <f t="shared" si="2"/>
        <v>0</v>
      </c>
      <c r="H39" s="192" t="e">
        <f t="shared" si="0"/>
        <v>#DIV/0!</v>
      </c>
    </row>
    <row r="40" spans="1:8" s="24" customFormat="1" ht="30.75" customHeight="1">
      <c r="A40" s="25" t="s">
        <v>368</v>
      </c>
      <c r="B40" s="26">
        <v>1160</v>
      </c>
      <c r="C40" s="224">
        <f>'I. Фін результат'!C67</f>
        <v>0</v>
      </c>
      <c r="D40" s="224">
        <f>'I. Фін результат'!D67</f>
        <v>0</v>
      </c>
      <c r="E40" s="224">
        <f>'I. Фін результат'!E67</f>
        <v>0</v>
      </c>
      <c r="F40" s="224">
        <f>'I. Фін результат'!F67</f>
        <v>0</v>
      </c>
      <c r="G40" s="224">
        <f t="shared" si="2"/>
        <v>0</v>
      </c>
      <c r="H40" s="192" t="e">
        <f t="shared" si="0"/>
        <v>#DIV/0!</v>
      </c>
    </row>
    <row r="41" spans="1:8" s="24" customFormat="1" ht="29.25" customHeight="1">
      <c r="A41" s="274" t="s">
        <v>74</v>
      </c>
      <c r="B41" s="248">
        <v>1170</v>
      </c>
      <c r="C41" s="109">
        <f>SUM(C32,C35:C39,C40)</f>
        <v>256</v>
      </c>
      <c r="D41" s="109">
        <f>SUM(D32,D35:D39,D40)</f>
        <v>-1631</v>
      </c>
      <c r="E41" s="109">
        <f>SUM(E32,E35:E39,E40)</f>
        <v>305</v>
      </c>
      <c r="F41" s="109">
        <f>SUM(F32,F35:F39,F40)</f>
        <v>-1631</v>
      </c>
      <c r="G41" s="109">
        <f t="shared" si="2"/>
        <v>-1936</v>
      </c>
      <c r="H41" s="275">
        <f t="shared" si="0"/>
        <v>-534.7540983606558</v>
      </c>
    </row>
    <row r="42" spans="1:8" s="24" customFormat="1" ht="30.75" customHeight="1">
      <c r="A42" s="25" t="s">
        <v>206</v>
      </c>
      <c r="B42" s="26">
        <v>1180</v>
      </c>
      <c r="C42" s="224">
        <f>'I. Фін результат'!C71</f>
        <v>-46</v>
      </c>
      <c r="D42" s="224" t="str">
        <f>'I. Фін результат'!D71</f>
        <v>(    )</v>
      </c>
      <c r="E42" s="224">
        <f>'I. Фін результат'!E71</f>
        <v>-55</v>
      </c>
      <c r="F42" s="224" t="str">
        <f>'I. Фін результат'!F71</f>
        <v>(    )</v>
      </c>
      <c r="G42" s="193" t="e">
        <f t="shared" si="2"/>
        <v>#VALUE!</v>
      </c>
      <c r="H42" s="192" t="e">
        <f t="shared" si="0"/>
        <v>#VALUE!</v>
      </c>
    </row>
    <row r="43" spans="1:8" s="24" customFormat="1" ht="30.75" customHeight="1">
      <c r="A43" s="25" t="s">
        <v>207</v>
      </c>
      <c r="B43" s="26">
        <v>1181</v>
      </c>
      <c r="C43" s="224">
        <f>'I. Фін результат'!C72</f>
        <v>0</v>
      </c>
      <c r="D43" s="224">
        <f>'I. Фін результат'!D72</f>
        <v>0</v>
      </c>
      <c r="E43" s="224">
        <f>'I. Фін результат'!E72</f>
        <v>0</v>
      </c>
      <c r="F43" s="224">
        <f>'I. Фін результат'!F72</f>
        <v>0</v>
      </c>
      <c r="G43" s="27">
        <f t="shared" si="2"/>
        <v>0</v>
      </c>
      <c r="H43" s="192" t="e">
        <f t="shared" si="0"/>
        <v>#DIV/0!</v>
      </c>
    </row>
    <row r="44" spans="1:8" s="24" customFormat="1" ht="30.75" customHeight="1">
      <c r="A44" s="25" t="s">
        <v>208</v>
      </c>
      <c r="B44" s="26">
        <v>1190</v>
      </c>
      <c r="C44" s="224">
        <f>'I. Фін результат'!C73</f>
        <v>0</v>
      </c>
      <c r="D44" s="224">
        <f>'I. Фін результат'!D73</f>
        <v>0</v>
      </c>
      <c r="E44" s="224">
        <f>'I. Фін результат'!E73</f>
        <v>0</v>
      </c>
      <c r="F44" s="224">
        <f>'I. Фін результат'!F73</f>
        <v>0</v>
      </c>
      <c r="G44" s="27">
        <f t="shared" si="2"/>
        <v>0</v>
      </c>
      <c r="H44" s="192" t="e">
        <f t="shared" si="0"/>
        <v>#DIV/0!</v>
      </c>
    </row>
    <row r="45" spans="1:8" s="24" customFormat="1" ht="30.75" customHeight="1">
      <c r="A45" s="25" t="s">
        <v>209</v>
      </c>
      <c r="B45" s="26">
        <v>1191</v>
      </c>
      <c r="C45" s="224" t="str">
        <f>'I. Фін результат'!C74</f>
        <v>(    )</v>
      </c>
      <c r="D45" s="224" t="str">
        <f>'I. Фін результат'!D74</f>
        <v>(    )</v>
      </c>
      <c r="E45" s="224" t="str">
        <f>'I. Фін результат'!E74</f>
        <v>(    )</v>
      </c>
      <c r="F45" s="224" t="str">
        <f>'I. Фін результат'!F74</f>
        <v>(    )</v>
      </c>
      <c r="G45" s="193" t="e">
        <f t="shared" si="2"/>
        <v>#VALUE!</v>
      </c>
      <c r="H45" s="192" t="e">
        <f t="shared" si="0"/>
        <v>#VALUE!</v>
      </c>
    </row>
    <row r="46" spans="1:8" s="24" customFormat="1" ht="29.25" customHeight="1">
      <c r="A46" s="274" t="s">
        <v>241</v>
      </c>
      <c r="B46" s="248">
        <v>1200</v>
      </c>
      <c r="C46" s="109">
        <f>SUM(C41:C45)</f>
        <v>210</v>
      </c>
      <c r="D46" s="109">
        <f>SUM(D41:D45)</f>
        <v>-1631</v>
      </c>
      <c r="E46" s="109">
        <f>SUM(E41:E45)</f>
        <v>250</v>
      </c>
      <c r="F46" s="109">
        <f>SUM(F41:F45)</f>
        <v>-1631</v>
      </c>
      <c r="G46" s="109">
        <f t="shared" si="2"/>
        <v>-1881</v>
      </c>
      <c r="H46" s="275">
        <f t="shared" si="0"/>
        <v>-652.4</v>
      </c>
    </row>
    <row r="47" spans="1:8" s="24" customFormat="1" ht="30.75" customHeight="1">
      <c r="A47" s="25" t="s">
        <v>330</v>
      </c>
      <c r="B47" s="26">
        <v>1201</v>
      </c>
      <c r="C47" s="224">
        <f>'I. Фін результат'!C76</f>
        <v>210</v>
      </c>
      <c r="D47" s="224">
        <f>'I. Фін результат'!D76</f>
        <v>0</v>
      </c>
      <c r="E47" s="224">
        <f>'I. Фін результат'!E76</f>
        <v>250</v>
      </c>
      <c r="F47" s="224">
        <f>'I. Фін результат'!F76</f>
        <v>0</v>
      </c>
      <c r="G47" s="224">
        <f t="shared" si="2"/>
        <v>-250</v>
      </c>
      <c r="H47" s="28">
        <f t="shared" si="0"/>
        <v>0</v>
      </c>
    </row>
    <row r="48" spans="1:8" s="24" customFormat="1" ht="30.75" customHeight="1">
      <c r="A48" s="25" t="s">
        <v>331</v>
      </c>
      <c r="B48" s="26">
        <v>1202</v>
      </c>
      <c r="C48" s="224" t="str">
        <f>'I. Фін результат'!C77</f>
        <v>(    )</v>
      </c>
      <c r="D48" s="224">
        <f>'I. Фін результат'!D77</f>
        <v>-1631</v>
      </c>
      <c r="E48" s="224">
        <v>0</v>
      </c>
      <c r="F48" s="224">
        <f>'I. Фін результат'!F77</f>
        <v>-1631</v>
      </c>
      <c r="G48" s="224">
        <f>F48-E48</f>
        <v>-1631</v>
      </c>
      <c r="H48" s="192" t="e">
        <f t="shared" ref="H48" si="4">(F48/E48)*100</f>
        <v>#DIV/0!</v>
      </c>
    </row>
    <row r="49" spans="1:8" s="24" customFormat="1" ht="29.25" customHeight="1">
      <c r="A49" s="274" t="s">
        <v>19</v>
      </c>
      <c r="B49" s="248">
        <v>1210</v>
      </c>
      <c r="C49" s="109">
        <f>SUM(C25,C30,C35,C37,C39,C43,C44)</f>
        <v>16420</v>
      </c>
      <c r="D49" s="109">
        <f>SUM(D25,D30,D35,D37,D39,D43,D44)</f>
        <v>16444</v>
      </c>
      <c r="E49" s="109">
        <f>SUM(E25,E30,E35,E37,E39,E43,E44)</f>
        <v>17915</v>
      </c>
      <c r="F49" s="109">
        <f>SUM(F25,F30,F35,F37,F39,F43,F44)</f>
        <v>16444</v>
      </c>
      <c r="G49" s="109">
        <f t="shared" si="2"/>
        <v>-1471</v>
      </c>
      <c r="H49" s="275">
        <f t="shared" si="0"/>
        <v>91.789003628244487</v>
      </c>
    </row>
    <row r="50" spans="1:8" s="24" customFormat="1" ht="29.25" customHeight="1">
      <c r="A50" s="274" t="s">
        <v>88</v>
      </c>
      <c r="B50" s="248">
        <v>1220</v>
      </c>
      <c r="C50" s="109">
        <f>SUM(C26,C28,C29,C31,C36,C38,C40,C42,C45)</f>
        <v>-16210</v>
      </c>
      <c r="D50" s="109">
        <f>SUM(D26,D28,D29,D31,D36,D38,D40,D42,D45)</f>
        <v>-18075</v>
      </c>
      <c r="E50" s="109">
        <f>SUM(E26,E28,E29,E31,E36,E38,E40,E42,E45)</f>
        <v>-17665</v>
      </c>
      <c r="F50" s="109">
        <f>SUM(F26,F28,F29,F31,F36,F38,F40,F42,F45)</f>
        <v>-18075</v>
      </c>
      <c r="G50" s="109">
        <f t="shared" si="2"/>
        <v>-410</v>
      </c>
      <c r="H50" s="275">
        <f t="shared" si="0"/>
        <v>102.32097367676197</v>
      </c>
    </row>
    <row r="51" spans="1:8" s="24" customFormat="1" ht="30.75" customHeight="1">
      <c r="A51" s="25" t="s">
        <v>149</v>
      </c>
      <c r="B51" s="26">
        <v>1230</v>
      </c>
      <c r="C51" s="224">
        <f>'I. Фін результат'!C80</f>
        <v>0</v>
      </c>
      <c r="D51" s="224">
        <f>'I. Фін результат'!D80</f>
        <v>0</v>
      </c>
      <c r="E51" s="224">
        <f>'I. Фін результат'!E80</f>
        <v>0</v>
      </c>
      <c r="F51" s="224">
        <f>'I. Фін результат'!F80</f>
        <v>0</v>
      </c>
      <c r="G51" s="224">
        <f t="shared" si="2"/>
        <v>0</v>
      </c>
      <c r="H51" s="192" t="e">
        <f t="shared" si="0"/>
        <v>#DIV/0!</v>
      </c>
    </row>
    <row r="52" spans="1:8" s="24" customFormat="1" ht="29.25" customHeight="1">
      <c r="A52" s="274" t="s">
        <v>139</v>
      </c>
      <c r="B52" s="248"/>
      <c r="C52" s="109"/>
      <c r="D52" s="109"/>
      <c r="E52" s="109"/>
      <c r="F52" s="109"/>
      <c r="G52" s="109">
        <f t="shared" si="2"/>
        <v>0</v>
      </c>
      <c r="H52" s="277" t="e">
        <f t="shared" si="0"/>
        <v>#DIV/0!</v>
      </c>
    </row>
    <row r="53" spans="1:8" s="24" customFormat="1" ht="31.5" customHeight="1">
      <c r="A53" s="25" t="s">
        <v>159</v>
      </c>
      <c r="B53" s="26">
        <v>1400</v>
      </c>
      <c r="C53" s="224">
        <f>'I. Фін результат'!C90</f>
        <v>2101</v>
      </c>
      <c r="D53" s="224">
        <f>'I. Фін результат'!D90</f>
        <v>1966</v>
      </c>
      <c r="E53" s="224">
        <f>'I. Фін результат'!E90</f>
        <v>2178</v>
      </c>
      <c r="F53" s="224">
        <f>'I. Фін результат'!F90</f>
        <v>1966</v>
      </c>
      <c r="G53" s="224">
        <f t="shared" si="2"/>
        <v>-212</v>
      </c>
      <c r="H53" s="28">
        <f t="shared" si="0"/>
        <v>90.266299357208453</v>
      </c>
    </row>
    <row r="54" spans="1:8" s="24" customFormat="1" ht="30.75" customHeight="1">
      <c r="A54" s="25" t="s">
        <v>5</v>
      </c>
      <c r="B54" s="26">
        <v>1410</v>
      </c>
      <c r="C54" s="224">
        <f>'I. Фін результат'!C91</f>
        <v>10213</v>
      </c>
      <c r="D54" s="224">
        <f>'I. Фін результат'!D91</f>
        <v>11399</v>
      </c>
      <c r="E54" s="224">
        <f>'I. Фін результат'!E91</f>
        <v>11469</v>
      </c>
      <c r="F54" s="224">
        <f>'I. Фін результат'!D91</f>
        <v>11399</v>
      </c>
      <c r="G54" s="224">
        <f t="shared" si="2"/>
        <v>-70</v>
      </c>
      <c r="H54" s="28">
        <f t="shared" si="0"/>
        <v>99.389659081000957</v>
      </c>
    </row>
    <row r="55" spans="1:8" s="24" customFormat="1" ht="35.25" customHeight="1">
      <c r="A55" s="25" t="s">
        <v>6</v>
      </c>
      <c r="B55" s="26">
        <v>1420</v>
      </c>
      <c r="C55" s="224">
        <f>'I. Фін результат'!C92</f>
        <v>2292</v>
      </c>
      <c r="D55" s="224">
        <f>'I. Фін результат'!D92</f>
        <v>2623</v>
      </c>
      <c r="E55" s="224">
        <f>'I. Фін результат'!E92</f>
        <v>2521</v>
      </c>
      <c r="F55" s="224">
        <f>'I. Фін результат'!D92</f>
        <v>2623</v>
      </c>
      <c r="G55" s="224">
        <f t="shared" si="2"/>
        <v>102</v>
      </c>
      <c r="H55" s="28">
        <f t="shared" si="0"/>
        <v>104.04601348671163</v>
      </c>
    </row>
    <row r="56" spans="1:8" s="24" customFormat="1" ht="34.5" customHeight="1">
      <c r="A56" s="25" t="s">
        <v>7</v>
      </c>
      <c r="B56" s="26">
        <v>1430</v>
      </c>
      <c r="C56" s="224">
        <f>'I. Фін результат'!C93</f>
        <v>313</v>
      </c>
      <c r="D56" s="224">
        <f>'I. Фін результат'!D93</f>
        <v>289</v>
      </c>
      <c r="E56" s="224">
        <f>'I. Фін результат'!E93</f>
        <v>336</v>
      </c>
      <c r="F56" s="224">
        <f>'I. Фін результат'!D93</f>
        <v>289</v>
      </c>
      <c r="G56" s="224">
        <f t="shared" si="2"/>
        <v>-47</v>
      </c>
      <c r="H56" s="28">
        <f t="shared" si="0"/>
        <v>86.011904761904773</v>
      </c>
    </row>
    <row r="57" spans="1:8" s="24" customFormat="1" ht="33" customHeight="1">
      <c r="A57" s="25" t="s">
        <v>27</v>
      </c>
      <c r="B57" s="26">
        <v>1440</v>
      </c>
      <c r="C57" s="224">
        <f>'I. Фін результат'!C94</f>
        <v>1245</v>
      </c>
      <c r="D57" s="224">
        <f>'I. Фін результат'!D94</f>
        <v>1798</v>
      </c>
      <c r="E57" s="224">
        <f>'I. Фін результат'!E94</f>
        <v>1106</v>
      </c>
      <c r="F57" s="224">
        <f>'I. Фін результат'!D94</f>
        <v>1798</v>
      </c>
      <c r="G57" s="224">
        <f t="shared" si="2"/>
        <v>692</v>
      </c>
      <c r="H57" s="28">
        <f t="shared" si="0"/>
        <v>162.56781193490056</v>
      </c>
    </row>
    <row r="58" spans="1:8" s="24" customFormat="1" ht="33.75" customHeight="1" thickBot="1">
      <c r="A58" s="274" t="s">
        <v>50</v>
      </c>
      <c r="B58" s="248">
        <v>1450</v>
      </c>
      <c r="C58" s="109">
        <f>SUM(C53,C54,C55,C56,C57)</f>
        <v>16164</v>
      </c>
      <c r="D58" s="109">
        <f>SUM(D53,D54,D55,D56,D57)</f>
        <v>18075</v>
      </c>
      <c r="E58" s="109">
        <f>SUM(E53,E54,E55,E56,E57)</f>
        <v>17610</v>
      </c>
      <c r="F58" s="109">
        <f>SUM(F53,F54,F55,F56,F57)</f>
        <v>18075</v>
      </c>
      <c r="G58" s="109">
        <f t="shared" si="2"/>
        <v>465</v>
      </c>
      <c r="H58" s="275">
        <f t="shared" si="0"/>
        <v>102.64054514480409</v>
      </c>
    </row>
    <row r="59" spans="1:8" s="24" customFormat="1" ht="29.25" customHeight="1" thickBot="1">
      <c r="A59" s="383" t="s">
        <v>106</v>
      </c>
      <c r="B59" s="384"/>
      <c r="C59" s="384"/>
      <c r="D59" s="384"/>
      <c r="E59" s="384"/>
      <c r="F59" s="384"/>
      <c r="G59" s="384"/>
      <c r="H59" s="385"/>
    </row>
    <row r="60" spans="1:8" s="24" customFormat="1" ht="37.5" customHeight="1">
      <c r="A60" s="406" t="s">
        <v>369</v>
      </c>
      <c r="B60" s="407"/>
      <c r="C60" s="407"/>
      <c r="D60" s="407"/>
      <c r="E60" s="407"/>
      <c r="F60" s="407"/>
      <c r="G60" s="407"/>
      <c r="H60" s="408"/>
    </row>
    <row r="61" spans="1:8" s="24" customFormat="1" ht="50.25" customHeight="1">
      <c r="A61" s="278" t="s">
        <v>377</v>
      </c>
      <c r="B61" s="247">
        <v>2110</v>
      </c>
      <c r="C61" s="110">
        <f>'ІІ. Розр. з бюджетом'!C19</f>
        <v>192</v>
      </c>
      <c r="D61" s="110">
        <f>'ІІ. Розр. з бюджетом'!D19</f>
        <v>195</v>
      </c>
      <c r="E61" s="110">
        <f>'ІІ. Розр. з бюджетом'!E19</f>
        <v>198</v>
      </c>
      <c r="F61" s="110">
        <f>'ІІ. Розр. з бюджетом'!F19</f>
        <v>195</v>
      </c>
      <c r="G61" s="110">
        <f t="shared" ref="G61:G64" si="5">F61-E61</f>
        <v>-3</v>
      </c>
      <c r="H61" s="28">
        <f t="shared" ref="H61:H91" si="6">(F61/E61)*100</f>
        <v>98.484848484848484</v>
      </c>
    </row>
    <row r="62" spans="1:8" s="24" customFormat="1" ht="51" customHeight="1">
      <c r="A62" s="278" t="s">
        <v>371</v>
      </c>
      <c r="B62" s="249">
        <v>2120</v>
      </c>
      <c r="C62" s="224">
        <f>'ІІ. Розр. з бюджетом'!C27</f>
        <v>1915</v>
      </c>
      <c r="D62" s="224">
        <f>'ІІ. Розр. з бюджетом'!D27</f>
        <v>2073</v>
      </c>
      <c r="E62" s="224">
        <f>'ІІ. Розр. з бюджетом'!E27</f>
        <v>2174</v>
      </c>
      <c r="F62" s="224">
        <f>'ІІ. Розр. з бюджетом'!F27</f>
        <v>2073</v>
      </c>
      <c r="G62" s="110">
        <f t="shared" si="5"/>
        <v>-101</v>
      </c>
      <c r="H62" s="28">
        <f t="shared" si="6"/>
        <v>95.354185832566699</v>
      </c>
    </row>
    <row r="63" spans="1:8" s="24" customFormat="1" ht="36.75" customHeight="1">
      <c r="A63" s="278" t="s">
        <v>372</v>
      </c>
      <c r="B63" s="249">
        <v>2130</v>
      </c>
      <c r="C63" s="224">
        <f>'ІІ. Розр. з бюджетом'!C36</f>
        <v>2388</v>
      </c>
      <c r="D63" s="224">
        <f>'ІІ. Розр. з бюджетом'!D36</f>
        <v>2712</v>
      </c>
      <c r="E63" s="224">
        <f>'ІІ. Розр. з бюджетом'!E36</f>
        <v>2636</v>
      </c>
      <c r="F63" s="224">
        <f>'ІІ. Розр. з бюджетом'!F36</f>
        <v>2712</v>
      </c>
      <c r="G63" s="110">
        <f t="shared" si="5"/>
        <v>76</v>
      </c>
      <c r="H63" s="28">
        <f t="shared" si="6"/>
        <v>102.88315629742033</v>
      </c>
    </row>
    <row r="64" spans="1:8" s="24" customFormat="1" ht="33" customHeight="1" thickBot="1">
      <c r="A64" s="276" t="s">
        <v>416</v>
      </c>
      <c r="B64" s="217">
        <v>2200</v>
      </c>
      <c r="C64" s="236">
        <f>'ІІ. Розр. з бюджетом'!C42</f>
        <v>4495</v>
      </c>
      <c r="D64" s="236">
        <f>'ІІ. Розр. з бюджетом'!D42</f>
        <v>4980</v>
      </c>
      <c r="E64" s="236">
        <f>'ІІ. Розр. з бюджетом'!E42</f>
        <v>5008</v>
      </c>
      <c r="F64" s="236">
        <f>'ІІ. Розр. з бюджетом'!F42</f>
        <v>4980</v>
      </c>
      <c r="G64" s="109">
        <f t="shared" si="5"/>
        <v>-28</v>
      </c>
      <c r="H64" s="275">
        <f t="shared" si="6"/>
        <v>99.440894568690098</v>
      </c>
    </row>
    <row r="65" spans="1:8" s="24" customFormat="1" ht="33" customHeight="1" thickBot="1">
      <c r="A65" s="383" t="s">
        <v>248</v>
      </c>
      <c r="B65" s="384"/>
      <c r="C65" s="384"/>
      <c r="D65" s="384"/>
      <c r="E65" s="384"/>
      <c r="F65" s="384"/>
      <c r="G65" s="384"/>
      <c r="H65" s="385"/>
    </row>
    <row r="66" spans="1:8" s="24" customFormat="1" ht="37.5" customHeight="1">
      <c r="A66" s="279" t="s">
        <v>245</v>
      </c>
      <c r="B66" s="102">
        <v>3405</v>
      </c>
      <c r="C66" s="236">
        <f>'ІІІ. Рух грош. коштів'!C66</f>
        <v>689</v>
      </c>
      <c r="D66" s="236">
        <f>'ІІІ. Рух грош. коштів'!D66</f>
        <v>1057</v>
      </c>
      <c r="E66" s="236">
        <f>'ІІІ. Рух грош. коштів'!E66</f>
        <v>583</v>
      </c>
      <c r="F66" s="236">
        <f>'ІІІ. Рух грош. коштів'!F66</f>
        <v>1057</v>
      </c>
      <c r="G66" s="109">
        <f t="shared" ref="G66:G72" si="7">F66-E66</f>
        <v>474</v>
      </c>
      <c r="H66" s="275">
        <f t="shared" si="6"/>
        <v>181.30360205831903</v>
      </c>
    </row>
    <row r="67" spans="1:8" s="24" customFormat="1" ht="33" customHeight="1">
      <c r="A67" s="280" t="s">
        <v>291</v>
      </c>
      <c r="B67" s="281">
        <v>3030</v>
      </c>
      <c r="C67" s="224">
        <f>'ІІІ. Рух грош. коштів'!C12</f>
        <v>2040</v>
      </c>
      <c r="D67" s="224">
        <f>'ІІІ. Рух грош. коштів'!D12</f>
        <v>3029</v>
      </c>
      <c r="E67" s="224">
        <f>'ІІІ. Рух грош. коштів'!E12</f>
        <v>3073</v>
      </c>
      <c r="F67" s="224">
        <f>'ІІІ. Рух грош. коштів'!F12</f>
        <v>3029</v>
      </c>
      <c r="G67" s="109">
        <f>F67-E67</f>
        <v>-44</v>
      </c>
      <c r="H67" s="28">
        <f t="shared" si="6"/>
        <v>98.568174422388537</v>
      </c>
    </row>
    <row r="68" spans="1:8" s="24" customFormat="1" ht="33" customHeight="1">
      <c r="A68" s="280" t="s">
        <v>239</v>
      </c>
      <c r="B68" s="281">
        <v>3195</v>
      </c>
      <c r="C68" s="224">
        <f>'ІІІ. Рух грош. коштів'!C34</f>
        <v>389</v>
      </c>
      <c r="D68" s="224">
        <f>'ІІІ. Рух грош. коштів'!D34</f>
        <v>-327</v>
      </c>
      <c r="E68" s="224">
        <f>'ІІІ. Рух грош. коштів'!E34</f>
        <v>-5</v>
      </c>
      <c r="F68" s="224">
        <f>'ІІІ. Рух грош. коштів'!F34</f>
        <v>-327</v>
      </c>
      <c r="G68" s="109">
        <f t="shared" si="7"/>
        <v>-322</v>
      </c>
      <c r="H68" s="28">
        <f t="shared" si="6"/>
        <v>6540.0000000000009</v>
      </c>
    </row>
    <row r="69" spans="1:8" s="24" customFormat="1" ht="33" customHeight="1">
      <c r="A69" s="280" t="s">
        <v>107</v>
      </c>
      <c r="B69" s="281">
        <v>3295</v>
      </c>
      <c r="C69" s="224">
        <f>'ІІІ. Рух грош. коштів'!C52</f>
        <v>-67</v>
      </c>
      <c r="D69" s="224">
        <f>'ІІІ. Рух грош. коштів'!D52</f>
        <v>-52</v>
      </c>
      <c r="E69" s="224">
        <f>'ІІІ. Рух грош. коштів'!E52</f>
        <v>-360</v>
      </c>
      <c r="F69" s="224">
        <f>'ІІІ. Рух грош. коштів'!F52</f>
        <v>-52</v>
      </c>
      <c r="G69" s="109">
        <f t="shared" si="7"/>
        <v>308</v>
      </c>
      <c r="H69" s="28">
        <f t="shared" si="6"/>
        <v>14.444444444444443</v>
      </c>
    </row>
    <row r="70" spans="1:8" s="24" customFormat="1" ht="33" customHeight="1">
      <c r="A70" s="280" t="s">
        <v>247</v>
      </c>
      <c r="B70" s="281">
        <v>3395</v>
      </c>
      <c r="C70" s="224">
        <f>'ІІІ. Рух грош. коштів'!C64</f>
        <v>46</v>
      </c>
      <c r="D70" s="224">
        <f>'ІІІ. Рух грош. коштів'!D64</f>
        <v>6</v>
      </c>
      <c r="E70" s="224">
        <f>'ІІІ. Рух грош. коштів'!E64</f>
        <v>152</v>
      </c>
      <c r="F70" s="224">
        <f>'ІІІ. Рух грош. коштів'!F64</f>
        <v>6</v>
      </c>
      <c r="G70" s="109">
        <f t="shared" si="7"/>
        <v>-146</v>
      </c>
      <c r="H70" s="28">
        <f t="shared" si="6"/>
        <v>3.9473684210526314</v>
      </c>
    </row>
    <row r="71" spans="1:8" s="24" customFormat="1" ht="33" customHeight="1">
      <c r="A71" s="280" t="s">
        <v>110</v>
      </c>
      <c r="B71" s="281">
        <v>3410</v>
      </c>
      <c r="C71" s="224">
        <f>'ІІІ. Рух грош. коштів'!C67</f>
        <v>0</v>
      </c>
      <c r="D71" s="224">
        <f>'ІІІ. Рух грош. коштів'!D67</f>
        <v>0</v>
      </c>
      <c r="E71" s="224">
        <f>'ІІІ. Рух грош. коштів'!E67</f>
        <v>0</v>
      </c>
      <c r="F71" s="224">
        <f>'ІІІ. Рух грош. коштів'!F67</f>
        <v>0</v>
      </c>
      <c r="G71" s="109">
        <f t="shared" si="7"/>
        <v>0</v>
      </c>
      <c r="H71" s="192" t="e">
        <f t="shared" si="6"/>
        <v>#DIV/0!</v>
      </c>
    </row>
    <row r="72" spans="1:8" s="24" customFormat="1" ht="37.5" customHeight="1" thickBot="1">
      <c r="A72" s="279" t="s">
        <v>246</v>
      </c>
      <c r="B72" s="102">
        <v>3415</v>
      </c>
      <c r="C72" s="236">
        <f>SUM(C66,C68:C71)</f>
        <v>1057</v>
      </c>
      <c r="D72" s="236">
        <f>SUM(D66,D68:D71)</f>
        <v>684</v>
      </c>
      <c r="E72" s="236">
        <f>SUM(E66,E68:E71)</f>
        <v>370</v>
      </c>
      <c r="F72" s="236">
        <f>SUM(F66,F68:F71)</f>
        <v>684</v>
      </c>
      <c r="G72" s="109">
        <f t="shared" si="7"/>
        <v>314</v>
      </c>
      <c r="H72" s="275">
        <f t="shared" si="6"/>
        <v>184.86486486486487</v>
      </c>
    </row>
    <row r="73" spans="1:8" s="24" customFormat="1" ht="33" customHeight="1">
      <c r="A73" s="396" t="s">
        <v>249</v>
      </c>
      <c r="B73" s="397"/>
      <c r="C73" s="397"/>
      <c r="D73" s="397"/>
      <c r="E73" s="397"/>
      <c r="F73" s="397"/>
      <c r="G73" s="397"/>
      <c r="H73" s="398"/>
    </row>
    <row r="74" spans="1:8" s="24" customFormat="1" ht="27.75" customHeight="1">
      <c r="A74" s="276" t="s">
        <v>200</v>
      </c>
      <c r="B74" s="282">
        <v>4000</v>
      </c>
      <c r="C74" s="109">
        <f>SUM(C75:C80)</f>
        <v>67</v>
      </c>
      <c r="D74" s="109">
        <f>SUM(D75:D80)</f>
        <v>56</v>
      </c>
      <c r="E74" s="109">
        <f>SUM(E75:E80)</f>
        <v>360</v>
      </c>
      <c r="F74" s="109">
        <f>SUM(F75:F80)</f>
        <v>56</v>
      </c>
      <c r="G74" s="109">
        <f t="shared" ref="G74:G80" si="8">F74-E74</f>
        <v>-304</v>
      </c>
      <c r="H74" s="283">
        <f t="shared" si="6"/>
        <v>15.555555555555555</v>
      </c>
    </row>
    <row r="75" spans="1:8" s="24" customFormat="1" ht="33" customHeight="1">
      <c r="A75" s="280" t="s">
        <v>1</v>
      </c>
      <c r="B75" s="102" t="s">
        <v>134</v>
      </c>
      <c r="C75" s="110">
        <f>'IV. Кап. інвестиції'!C8</f>
        <v>0</v>
      </c>
      <c r="D75" s="110">
        <f>'IV. Кап. інвестиції'!D8</f>
        <v>0</v>
      </c>
      <c r="E75" s="110">
        <f>'IV. Кап. інвестиції'!E8</f>
        <v>0</v>
      </c>
      <c r="F75" s="110">
        <f>'IV. Кап. інвестиції'!F8</f>
        <v>0</v>
      </c>
      <c r="G75" s="109">
        <f t="shared" si="8"/>
        <v>0</v>
      </c>
      <c r="H75" s="153" t="e">
        <f t="shared" si="6"/>
        <v>#DIV/0!</v>
      </c>
    </row>
    <row r="76" spans="1:8" s="24" customFormat="1" ht="33" customHeight="1">
      <c r="A76" s="280" t="s">
        <v>2</v>
      </c>
      <c r="B76" s="102">
        <v>4020</v>
      </c>
      <c r="C76" s="110">
        <f>'IV. Кап. інвестиції'!C9</f>
        <v>8</v>
      </c>
      <c r="D76" s="110">
        <f>'IV. Кап. інвестиції'!D9</f>
        <v>41</v>
      </c>
      <c r="E76" s="110">
        <f>'IV. Кап. інвестиції'!E9</f>
        <v>360</v>
      </c>
      <c r="F76" s="110">
        <f>'IV. Кап. інвестиції'!F9</f>
        <v>41</v>
      </c>
      <c r="G76" s="109">
        <f t="shared" si="8"/>
        <v>-319</v>
      </c>
      <c r="H76" s="284">
        <f t="shared" si="6"/>
        <v>11.388888888888889</v>
      </c>
    </row>
    <row r="77" spans="1:8" s="24" customFormat="1" ht="50.25" customHeight="1">
      <c r="A77" s="280" t="s">
        <v>28</v>
      </c>
      <c r="B77" s="102">
        <v>4030</v>
      </c>
      <c r="C77" s="110">
        <f>'IV. Кап. інвестиції'!C10</f>
        <v>59</v>
      </c>
      <c r="D77" s="110">
        <f>'IV. Кап. інвестиції'!D10</f>
        <v>15</v>
      </c>
      <c r="E77" s="110">
        <f>'IV. Кап. інвестиції'!E10</f>
        <v>0</v>
      </c>
      <c r="F77" s="110">
        <f>'IV. Кап. інвестиції'!F10</f>
        <v>15</v>
      </c>
      <c r="G77" s="109">
        <f t="shared" si="8"/>
        <v>15</v>
      </c>
      <c r="H77" s="153" t="e">
        <f t="shared" si="6"/>
        <v>#DIV/0!</v>
      </c>
    </row>
    <row r="78" spans="1:8" s="24" customFormat="1" ht="33" customHeight="1">
      <c r="A78" s="280" t="s">
        <v>3</v>
      </c>
      <c r="B78" s="102">
        <v>4040</v>
      </c>
      <c r="C78" s="110">
        <f>'IV. Кап. інвестиції'!C11</f>
        <v>0</v>
      </c>
      <c r="D78" s="110">
        <f>'IV. Кап. інвестиції'!D11</f>
        <v>0</v>
      </c>
      <c r="E78" s="110">
        <f>'IV. Кап. інвестиції'!E11</f>
        <v>0</v>
      </c>
      <c r="F78" s="110">
        <f>'IV. Кап. інвестиції'!F11</f>
        <v>0</v>
      </c>
      <c r="G78" s="154">
        <f t="shared" si="8"/>
        <v>0</v>
      </c>
      <c r="H78" s="153" t="e">
        <f t="shared" si="6"/>
        <v>#DIV/0!</v>
      </c>
    </row>
    <row r="79" spans="1:8" s="24" customFormat="1" ht="51.75" customHeight="1">
      <c r="A79" s="280" t="s">
        <v>60</v>
      </c>
      <c r="B79" s="102">
        <v>4050</v>
      </c>
      <c r="C79" s="110">
        <f>'IV. Кап. інвестиції'!C12</f>
        <v>0</v>
      </c>
      <c r="D79" s="110">
        <f>'IV. Кап. інвестиції'!D12</f>
        <v>0</v>
      </c>
      <c r="E79" s="110">
        <f>'IV. Кап. інвестиції'!E12</f>
        <v>0</v>
      </c>
      <c r="F79" s="110">
        <f>'IV. Кап. інвестиції'!F12</f>
        <v>0</v>
      </c>
      <c r="G79" s="154"/>
      <c r="H79" s="153" t="e">
        <f t="shared" si="6"/>
        <v>#DIV/0!</v>
      </c>
    </row>
    <row r="80" spans="1:8" s="24" customFormat="1" ht="33" customHeight="1">
      <c r="A80" s="280" t="s">
        <v>210</v>
      </c>
      <c r="B80" s="102">
        <v>4060</v>
      </c>
      <c r="C80" s="110">
        <f>'IV. Кап. інвестиції'!C13</f>
        <v>0</v>
      </c>
      <c r="D80" s="110">
        <f>'IV. Кап. інвестиції'!D13</f>
        <v>0</v>
      </c>
      <c r="E80" s="110">
        <f>'IV. Кап. інвестиції'!E13</f>
        <v>0</v>
      </c>
      <c r="F80" s="110">
        <f>'IV. Кап. інвестиції'!F13</f>
        <v>0</v>
      </c>
      <c r="G80" s="154">
        <f t="shared" si="8"/>
        <v>0</v>
      </c>
      <c r="H80" s="153" t="e">
        <f t="shared" si="6"/>
        <v>#DIV/0!</v>
      </c>
    </row>
    <row r="81" spans="1:11" s="24" customFormat="1" ht="27.75" customHeight="1">
      <c r="A81" s="276" t="s">
        <v>201</v>
      </c>
      <c r="B81" s="282">
        <v>4000</v>
      </c>
      <c r="C81" s="109">
        <f>SUM(C82:C85)</f>
        <v>67</v>
      </c>
      <c r="D81" s="109">
        <f>SUM(D82:D85)</f>
        <v>56</v>
      </c>
      <c r="E81" s="109">
        <f>SUM(E82:E85)</f>
        <v>360</v>
      </c>
      <c r="F81" s="109">
        <f>SUM(F82:F85)</f>
        <v>56</v>
      </c>
      <c r="G81" s="109">
        <f>F81-E81</f>
        <v>-304</v>
      </c>
      <c r="H81" s="283">
        <f t="shared" si="6"/>
        <v>15.555555555555555</v>
      </c>
    </row>
    <row r="82" spans="1:11" s="24" customFormat="1" ht="33" customHeight="1">
      <c r="A82" s="280" t="s">
        <v>304</v>
      </c>
      <c r="B82" s="102" t="s">
        <v>202</v>
      </c>
      <c r="C82" s="110"/>
      <c r="D82" s="110"/>
      <c r="E82" s="110">
        <f>'6.2. Інша інфо_2'!M37</f>
        <v>0</v>
      </c>
      <c r="F82" s="110">
        <f>'6.2. Інша інфо_2'!N37</f>
        <v>0</v>
      </c>
      <c r="G82" s="109">
        <f>F82-E82</f>
        <v>0</v>
      </c>
      <c r="H82" s="153" t="e">
        <f t="shared" si="6"/>
        <v>#DIV/0!</v>
      </c>
    </row>
    <row r="83" spans="1:11" s="24" customFormat="1" ht="33" customHeight="1">
      <c r="A83" s="280" t="s">
        <v>305</v>
      </c>
      <c r="B83" s="102" t="s">
        <v>203</v>
      </c>
      <c r="C83" s="110"/>
      <c r="D83" s="110"/>
      <c r="E83" s="110">
        <f>'6.2. Інша інфо_2'!Q37</f>
        <v>0</v>
      </c>
      <c r="F83" s="110">
        <f>'6.2. Інша інфо_2'!R37</f>
        <v>0</v>
      </c>
      <c r="G83" s="109">
        <f>F83-E83</f>
        <v>0</v>
      </c>
      <c r="H83" s="153" t="e">
        <f t="shared" si="6"/>
        <v>#DIV/0!</v>
      </c>
    </row>
    <row r="84" spans="1:11" s="24" customFormat="1" ht="33" customHeight="1">
      <c r="A84" s="280" t="s">
        <v>168</v>
      </c>
      <c r="B84" s="102" t="s">
        <v>204</v>
      </c>
      <c r="C84" s="110">
        <v>67</v>
      </c>
      <c r="D84" s="110">
        <f>'6.2. Інша інфо_2'!V37</f>
        <v>56</v>
      </c>
      <c r="E84" s="110">
        <f>'6.2. Інша інфо_2'!U37</f>
        <v>360</v>
      </c>
      <c r="F84" s="110">
        <f>'6.2. Інша інфо_2'!V37</f>
        <v>56</v>
      </c>
      <c r="G84" s="109">
        <f>F84-E84</f>
        <v>-304</v>
      </c>
      <c r="H84" s="284">
        <f t="shared" si="6"/>
        <v>15.555555555555555</v>
      </c>
    </row>
    <row r="85" spans="1:11" s="24" customFormat="1" ht="33" customHeight="1">
      <c r="A85" s="280" t="s">
        <v>306</v>
      </c>
      <c r="B85" s="102" t="s">
        <v>205</v>
      </c>
      <c r="C85" s="152"/>
      <c r="D85" s="152"/>
      <c r="E85" s="152">
        <f>'6.2. Інша інфо_2'!Y37</f>
        <v>0</v>
      </c>
      <c r="F85" s="152">
        <f>'6.2. Інша інфо_2'!Z37</f>
        <v>0</v>
      </c>
      <c r="G85" s="154">
        <f>F85-E85</f>
        <v>0</v>
      </c>
      <c r="H85" s="153" t="e">
        <f t="shared" si="6"/>
        <v>#DIV/0!</v>
      </c>
    </row>
    <row r="86" spans="1:11" s="24" customFormat="1" ht="27.75" customHeight="1" thickBot="1">
      <c r="A86" s="399" t="s">
        <v>132</v>
      </c>
      <c r="B86" s="400"/>
      <c r="C86" s="400"/>
      <c r="D86" s="400"/>
      <c r="E86" s="400"/>
      <c r="F86" s="400"/>
      <c r="G86" s="400"/>
      <c r="H86" s="401"/>
    </row>
    <row r="87" spans="1:11" s="24" customFormat="1" ht="33" customHeight="1">
      <c r="A87" s="285" t="s">
        <v>276</v>
      </c>
      <c r="B87" s="286">
        <v>5040</v>
      </c>
      <c r="C87" s="195">
        <f>(C46/C25)*100</f>
        <v>1.4538908889504292</v>
      </c>
      <c r="D87" s="195">
        <f t="shared" ref="D87:F87" si="9">(D46/D25)*100</f>
        <v>-9.9330085261875762</v>
      </c>
      <c r="E87" s="195">
        <f t="shared" si="9"/>
        <v>1.7018379850238259</v>
      </c>
      <c r="F87" s="195">
        <f t="shared" si="9"/>
        <v>-9.9330085261875762</v>
      </c>
      <c r="G87" s="107">
        <f>F87-E87</f>
        <v>-11.634846511211402</v>
      </c>
      <c r="H87" s="287">
        <f t="shared" si="6"/>
        <v>-583.66358099878198</v>
      </c>
    </row>
    <row r="88" spans="1:11" s="24" customFormat="1" ht="33" customHeight="1">
      <c r="A88" s="285" t="s">
        <v>277</v>
      </c>
      <c r="B88" s="286">
        <v>5020</v>
      </c>
      <c r="C88" s="195">
        <f>(C46/C99)*100</f>
        <v>3.863845446182153</v>
      </c>
      <c r="D88" s="195">
        <f>(D46/D99)*100</f>
        <v>-34.65788355291118</v>
      </c>
      <c r="E88" s="195">
        <f>(E46/E99)*100</f>
        <v>4.8225308641975309</v>
      </c>
      <c r="F88" s="195">
        <f>(F46/F99)*100</f>
        <v>-34.65788355291118</v>
      </c>
      <c r="G88" s="107">
        <f>F88-E88</f>
        <v>-39.480414417108712</v>
      </c>
      <c r="H88" s="287">
        <f t="shared" si="6"/>
        <v>-718.66587335316626</v>
      </c>
    </row>
    <row r="89" spans="1:11" s="24" customFormat="1" ht="33" customHeight="1">
      <c r="A89" s="285" t="s">
        <v>278</v>
      </c>
      <c r="B89" s="286">
        <v>5030</v>
      </c>
      <c r="C89" s="195">
        <f>(C46/C100)*100</f>
        <v>4.9893086243763367</v>
      </c>
      <c r="D89" s="195">
        <f t="shared" ref="D89:F89" si="10">(D46/D100)*100</f>
        <v>-63.26609775019395</v>
      </c>
      <c r="E89" s="195">
        <f t="shared" si="10"/>
        <v>5.8823529411764701</v>
      </c>
      <c r="F89" s="195">
        <f t="shared" si="10"/>
        <v>-63.26609775019395</v>
      </c>
      <c r="G89" s="107">
        <f>F89-E89</f>
        <v>-69.148450691370414</v>
      </c>
      <c r="H89" s="287">
        <f t="shared" si="6"/>
        <v>-1075.5236617532973</v>
      </c>
    </row>
    <row r="90" spans="1:11" s="24" customFormat="1" ht="33" customHeight="1">
      <c r="A90" s="285" t="s">
        <v>138</v>
      </c>
      <c r="B90" s="286">
        <v>5110</v>
      </c>
      <c r="C90" s="195">
        <f>C100/C103</f>
        <v>3.4331158238172921</v>
      </c>
      <c r="D90" s="195">
        <f t="shared" ref="D90:F90" si="11">D100/D103</f>
        <v>1.2114661654135339</v>
      </c>
      <c r="E90" s="195">
        <f t="shared" si="11"/>
        <v>4.5503211991434691</v>
      </c>
      <c r="F90" s="195">
        <f t="shared" si="11"/>
        <v>1.2114661654135339</v>
      </c>
      <c r="G90" s="107">
        <f>F90-E90</f>
        <v>-3.338855033729935</v>
      </c>
      <c r="H90" s="287">
        <f t="shared" si="6"/>
        <v>26.623750552852719</v>
      </c>
    </row>
    <row r="91" spans="1:11" s="24" customFormat="1" ht="33" customHeight="1" thickBot="1">
      <c r="A91" s="285" t="s">
        <v>279</v>
      </c>
      <c r="B91" s="286">
        <v>5220</v>
      </c>
      <c r="C91" s="195">
        <f>C96/C95</f>
        <v>0.71807397069085832</v>
      </c>
      <c r="D91" s="195">
        <f>D96/D95</f>
        <v>0.7493380406001765</v>
      </c>
      <c r="E91" s="195">
        <f>E96/E95</f>
        <v>0.74624781849912736</v>
      </c>
      <c r="F91" s="195">
        <f>F96/F95</f>
        <v>0.7493380406001765</v>
      </c>
      <c r="G91" s="107">
        <f>F91-E91</f>
        <v>3.0902221010491449E-3</v>
      </c>
      <c r="H91" s="287">
        <f t="shared" si="6"/>
        <v>100.41410132457931</v>
      </c>
    </row>
    <row r="92" spans="1:11" s="24" customFormat="1" ht="30.75" customHeight="1" thickBot="1">
      <c r="A92" s="383" t="s">
        <v>250</v>
      </c>
      <c r="B92" s="384"/>
      <c r="C92" s="384"/>
      <c r="D92" s="384"/>
      <c r="E92" s="384"/>
      <c r="F92" s="384"/>
      <c r="G92" s="384"/>
      <c r="H92" s="385"/>
    </row>
    <row r="93" spans="1:11" s="24" customFormat="1" ht="33" customHeight="1">
      <c r="A93" s="276" t="s">
        <v>270</v>
      </c>
      <c r="B93" s="281">
        <v>6000</v>
      </c>
      <c r="C93" s="236">
        <v>1948</v>
      </c>
      <c r="D93" s="236">
        <v>1708</v>
      </c>
      <c r="E93" s="236">
        <v>2040</v>
      </c>
      <c r="F93" s="236">
        <f>D93</f>
        <v>1708</v>
      </c>
      <c r="G93" s="109">
        <f>F93-E93</f>
        <v>-332</v>
      </c>
      <c r="H93" s="275">
        <f>(F93/E93)*100</f>
        <v>83.725490196078439</v>
      </c>
    </row>
    <row r="94" spans="1:11" s="24" customFormat="1" ht="33" customHeight="1">
      <c r="A94" s="280" t="s">
        <v>271</v>
      </c>
      <c r="B94" s="281">
        <v>6001</v>
      </c>
      <c r="C94" s="224">
        <f>C95-C96</f>
        <v>1616</v>
      </c>
      <c r="D94" s="224">
        <f>D95-D96</f>
        <v>1420</v>
      </c>
      <c r="E94" s="224">
        <f>E95-E96</f>
        <v>1454</v>
      </c>
      <c r="F94" s="224">
        <f>F95-F96</f>
        <v>1420</v>
      </c>
      <c r="G94" s="110">
        <f t="shared" ref="G94:G106" si="12">F94-E94</f>
        <v>-34</v>
      </c>
      <c r="H94" s="28">
        <f t="shared" ref="H94:H106" si="13">(F94/E94)*100</f>
        <v>97.661623108665751</v>
      </c>
      <c r="K94" s="243"/>
    </row>
    <row r="95" spans="1:11" s="24" customFormat="1" ht="33" customHeight="1">
      <c r="A95" s="280" t="s">
        <v>272</v>
      </c>
      <c r="B95" s="281">
        <v>6002</v>
      </c>
      <c r="C95" s="224">
        <v>5732</v>
      </c>
      <c r="D95" s="224">
        <v>5665</v>
      </c>
      <c r="E95" s="224">
        <v>5730</v>
      </c>
      <c r="F95" s="224">
        <f>D95</f>
        <v>5665</v>
      </c>
      <c r="G95" s="110">
        <f t="shared" si="12"/>
        <v>-65</v>
      </c>
      <c r="H95" s="28">
        <f t="shared" si="13"/>
        <v>98.865619546247814</v>
      </c>
    </row>
    <row r="96" spans="1:11" s="24" customFormat="1" ht="27" customHeight="1">
      <c r="A96" s="280" t="s">
        <v>273</v>
      </c>
      <c r="B96" s="281">
        <v>6003</v>
      </c>
      <c r="C96" s="224">
        <v>4116</v>
      </c>
      <c r="D96" s="224">
        <v>4245</v>
      </c>
      <c r="E96" s="224">
        <v>4276</v>
      </c>
      <c r="F96" s="224">
        <f t="shared" ref="F96:F98" si="14">D96</f>
        <v>4245</v>
      </c>
      <c r="G96" s="110">
        <f t="shared" si="12"/>
        <v>-31</v>
      </c>
      <c r="H96" s="28">
        <f t="shared" si="13"/>
        <v>99.275023386342383</v>
      </c>
    </row>
    <row r="97" spans="1:8" s="24" customFormat="1" ht="33" customHeight="1">
      <c r="A97" s="280" t="s">
        <v>274</v>
      </c>
      <c r="B97" s="281">
        <v>6010</v>
      </c>
      <c r="C97" s="224">
        <v>3487</v>
      </c>
      <c r="D97" s="224">
        <v>2998</v>
      </c>
      <c r="E97" s="224">
        <v>3144</v>
      </c>
      <c r="F97" s="224">
        <f t="shared" si="14"/>
        <v>2998</v>
      </c>
      <c r="G97" s="110">
        <f t="shared" si="12"/>
        <v>-146</v>
      </c>
      <c r="H97" s="28">
        <f t="shared" si="13"/>
        <v>95.35623409669212</v>
      </c>
    </row>
    <row r="98" spans="1:8" s="24" customFormat="1" ht="33" customHeight="1">
      <c r="A98" s="280" t="s">
        <v>351</v>
      </c>
      <c r="B98" s="102">
        <v>6011</v>
      </c>
      <c r="C98" s="224">
        <v>1057</v>
      </c>
      <c r="D98" s="224">
        <v>684</v>
      </c>
      <c r="E98" s="224">
        <v>370</v>
      </c>
      <c r="F98" s="224">
        <f t="shared" si="14"/>
        <v>684</v>
      </c>
      <c r="G98" s="110">
        <f>F98-E98</f>
        <v>314</v>
      </c>
      <c r="H98" s="28">
        <f t="shared" si="13"/>
        <v>184.86486486486487</v>
      </c>
    </row>
    <row r="99" spans="1:8" s="24" customFormat="1" ht="27.75" customHeight="1">
      <c r="A99" s="279" t="s">
        <v>152</v>
      </c>
      <c r="B99" s="282">
        <v>6020</v>
      </c>
      <c r="C99" s="236">
        <f>C93+C97</f>
        <v>5435</v>
      </c>
      <c r="D99" s="236">
        <f>D93+D97</f>
        <v>4706</v>
      </c>
      <c r="E99" s="236">
        <f>E93+E97</f>
        <v>5184</v>
      </c>
      <c r="F99" s="236">
        <f>F93+F97</f>
        <v>4706</v>
      </c>
      <c r="G99" s="109">
        <f t="shared" si="12"/>
        <v>-478</v>
      </c>
      <c r="H99" s="275">
        <f t="shared" si="13"/>
        <v>90.779320987654316</v>
      </c>
    </row>
    <row r="100" spans="1:8" s="24" customFormat="1" ht="33" customHeight="1">
      <c r="A100" s="280" t="s">
        <v>104</v>
      </c>
      <c r="B100" s="281">
        <v>6030</v>
      </c>
      <c r="C100" s="224">
        <v>4209</v>
      </c>
      <c r="D100" s="224">
        <v>2578</v>
      </c>
      <c r="E100" s="224">
        <v>4250</v>
      </c>
      <c r="F100" s="224">
        <f>D100</f>
        <v>2578</v>
      </c>
      <c r="G100" s="110">
        <f t="shared" si="12"/>
        <v>-1672</v>
      </c>
      <c r="H100" s="275">
        <f t="shared" si="13"/>
        <v>60.658823529411762</v>
      </c>
    </row>
    <row r="101" spans="1:8" s="24" customFormat="1" ht="33" customHeight="1">
      <c r="A101" s="280" t="s">
        <v>111</v>
      </c>
      <c r="B101" s="281">
        <v>6040</v>
      </c>
      <c r="C101" s="224"/>
      <c r="D101" s="224"/>
      <c r="E101" s="224"/>
      <c r="F101" s="224"/>
      <c r="G101" s="110">
        <f t="shared" si="12"/>
        <v>0</v>
      </c>
      <c r="H101" s="277" t="e">
        <f t="shared" si="13"/>
        <v>#DIV/0!</v>
      </c>
    </row>
    <row r="102" spans="1:8" s="24" customFormat="1" ht="33" customHeight="1">
      <c r="A102" s="280" t="s">
        <v>112</v>
      </c>
      <c r="B102" s="102">
        <v>6050</v>
      </c>
      <c r="C102" s="224">
        <v>1226</v>
      </c>
      <c r="D102" s="224">
        <v>2128</v>
      </c>
      <c r="E102" s="224">
        <v>934</v>
      </c>
      <c r="F102" s="224">
        <f>D102</f>
        <v>2128</v>
      </c>
      <c r="G102" s="110">
        <f t="shared" si="12"/>
        <v>1194</v>
      </c>
      <c r="H102" s="28">
        <f t="shared" si="13"/>
        <v>227.8372591006424</v>
      </c>
    </row>
    <row r="103" spans="1:8" s="24" customFormat="1" ht="27.75" customHeight="1">
      <c r="A103" s="279" t="s">
        <v>153</v>
      </c>
      <c r="B103" s="282">
        <v>6060</v>
      </c>
      <c r="C103" s="236">
        <f>SUM(C101:C102)</f>
        <v>1226</v>
      </c>
      <c r="D103" s="236">
        <f>SUM(D101:D102)</f>
        <v>2128</v>
      </c>
      <c r="E103" s="236">
        <f>SUM(E101:E102)</f>
        <v>934</v>
      </c>
      <c r="F103" s="236">
        <f>SUM(F101:F102)</f>
        <v>2128</v>
      </c>
      <c r="G103" s="109">
        <f t="shared" si="12"/>
        <v>1194</v>
      </c>
      <c r="H103" s="275">
        <f t="shared" si="13"/>
        <v>227.8372591006424</v>
      </c>
    </row>
    <row r="104" spans="1:8" s="24" customFormat="1" ht="28.5" customHeight="1">
      <c r="A104" s="280" t="s">
        <v>338</v>
      </c>
      <c r="B104" s="281">
        <v>6070</v>
      </c>
      <c r="C104" s="224"/>
      <c r="D104" s="224"/>
      <c r="E104" s="224"/>
      <c r="F104" s="224"/>
      <c r="G104" s="109">
        <f t="shared" si="12"/>
        <v>0</v>
      </c>
      <c r="H104" s="277" t="e">
        <f t="shared" si="13"/>
        <v>#DIV/0!</v>
      </c>
    </row>
    <row r="105" spans="1:8" s="24" customFormat="1" ht="28.5" customHeight="1">
      <c r="A105" s="280" t="s">
        <v>339</v>
      </c>
      <c r="B105" s="102">
        <v>6080</v>
      </c>
      <c r="C105" s="224"/>
      <c r="D105" s="224"/>
      <c r="E105" s="224"/>
      <c r="F105" s="224"/>
      <c r="G105" s="109">
        <f t="shared" si="12"/>
        <v>0</v>
      </c>
      <c r="H105" s="277" t="e">
        <f t="shared" si="13"/>
        <v>#DIV/0!</v>
      </c>
    </row>
    <row r="106" spans="1:8" s="24" customFormat="1" ht="27.75" customHeight="1">
      <c r="A106" s="279" t="s">
        <v>340</v>
      </c>
      <c r="B106" s="282">
        <v>6090</v>
      </c>
      <c r="C106" s="236">
        <f>C100+C103</f>
        <v>5435</v>
      </c>
      <c r="D106" s="236">
        <f>D100+D103</f>
        <v>4706</v>
      </c>
      <c r="E106" s="236">
        <f>E100+E103</f>
        <v>5184</v>
      </c>
      <c r="F106" s="236">
        <f>F100+F103</f>
        <v>4706</v>
      </c>
      <c r="G106" s="109">
        <f t="shared" si="12"/>
        <v>-478</v>
      </c>
      <c r="H106" s="275">
        <f t="shared" si="13"/>
        <v>90.779320987654316</v>
      </c>
    </row>
    <row r="107" spans="1:8" s="24" customFormat="1" ht="27.75" customHeight="1" thickBot="1">
      <c r="A107" s="279" t="s">
        <v>341</v>
      </c>
      <c r="B107" s="288">
        <v>6099</v>
      </c>
      <c r="C107" s="194">
        <f>C99-C106</f>
        <v>0</v>
      </c>
      <c r="D107" s="194">
        <f>D99-D106</f>
        <v>0</v>
      </c>
      <c r="E107" s="194">
        <f>E99-E106</f>
        <v>0</v>
      </c>
      <c r="F107" s="194">
        <f>F99-F106</f>
        <v>0</v>
      </c>
      <c r="G107" s="154">
        <f t="shared" ref="G107" si="15">D107-C107</f>
        <v>0</v>
      </c>
      <c r="H107" s="277" t="e">
        <f t="shared" ref="H107" si="16">(D107/C107)*100</f>
        <v>#DIV/0!</v>
      </c>
    </row>
    <row r="108" spans="1:8" s="24" customFormat="1" ht="26.25" customHeight="1" thickBot="1">
      <c r="A108" s="386" t="s">
        <v>251</v>
      </c>
      <c r="B108" s="387"/>
      <c r="C108" s="387"/>
      <c r="D108" s="387"/>
      <c r="E108" s="387"/>
      <c r="F108" s="387"/>
      <c r="G108" s="387"/>
      <c r="H108" s="388"/>
    </row>
    <row r="109" spans="1:8" s="24" customFormat="1" ht="27.75" customHeight="1">
      <c r="A109" s="279" t="s">
        <v>292</v>
      </c>
      <c r="B109" s="282" t="s">
        <v>252</v>
      </c>
      <c r="C109" s="194">
        <f>SUM(C110:C112)</f>
        <v>0</v>
      </c>
      <c r="D109" s="194">
        <f>SUM(D110:D112)</f>
        <v>0</v>
      </c>
      <c r="E109" s="194">
        <f>SUM(E110:E112)</f>
        <v>0</v>
      </c>
      <c r="F109" s="194">
        <f>SUM(F110:F112)</f>
        <v>0</v>
      </c>
      <c r="G109" s="154">
        <f t="shared" ref="G109:G116" si="17">F109-E109</f>
        <v>0</v>
      </c>
      <c r="H109" s="277" t="e">
        <f t="shared" ref="H109:H118" si="18">(F109/E109)*100</f>
        <v>#DIV/0!</v>
      </c>
    </row>
    <row r="110" spans="1:8" s="24" customFormat="1" ht="30" customHeight="1">
      <c r="A110" s="280" t="s">
        <v>307</v>
      </c>
      <c r="B110" s="281" t="s">
        <v>254</v>
      </c>
      <c r="C110" s="27"/>
      <c r="D110" s="27"/>
      <c r="E110" s="27">
        <f>'6.1. Інша інфо_1'!F52</f>
        <v>0</v>
      </c>
      <c r="F110" s="27">
        <f>'6.1. Інша інфо_1'!H52</f>
        <v>0</v>
      </c>
      <c r="G110" s="154">
        <f t="shared" si="17"/>
        <v>0</v>
      </c>
      <c r="H110" s="192" t="e">
        <f t="shared" si="18"/>
        <v>#DIV/0!</v>
      </c>
    </row>
    <row r="111" spans="1:8" s="24" customFormat="1" ht="29.25" customHeight="1">
      <c r="A111" s="280" t="s">
        <v>308</v>
      </c>
      <c r="B111" s="281" t="s">
        <v>255</v>
      </c>
      <c r="C111" s="27"/>
      <c r="D111" s="27"/>
      <c r="E111" s="27">
        <f>'6.1. Інша інфо_1'!F55</f>
        <v>0</v>
      </c>
      <c r="F111" s="27">
        <f>'6.1. Інша інфо_1'!H55</f>
        <v>0</v>
      </c>
      <c r="G111" s="154">
        <f t="shared" si="17"/>
        <v>0</v>
      </c>
      <c r="H111" s="192" t="e">
        <f t="shared" si="18"/>
        <v>#DIV/0!</v>
      </c>
    </row>
    <row r="112" spans="1:8" s="24" customFormat="1" ht="33" customHeight="1">
      <c r="A112" s="280" t="s">
        <v>309</v>
      </c>
      <c r="B112" s="281" t="s">
        <v>256</v>
      </c>
      <c r="C112" s="27"/>
      <c r="D112" s="27"/>
      <c r="E112" s="27">
        <f>'6.1. Інша інфо_1'!F58</f>
        <v>0</v>
      </c>
      <c r="F112" s="27">
        <f>'6.1. Інша інфо_1'!H58</f>
        <v>0</v>
      </c>
      <c r="G112" s="154">
        <f t="shared" si="17"/>
        <v>0</v>
      </c>
      <c r="H112" s="192" t="e">
        <f t="shared" si="18"/>
        <v>#DIV/0!</v>
      </c>
    </row>
    <row r="113" spans="1:18" s="24" customFormat="1" ht="27.75" customHeight="1">
      <c r="A113" s="279" t="s">
        <v>293</v>
      </c>
      <c r="B113" s="282" t="s">
        <v>253</v>
      </c>
      <c r="C113" s="194">
        <f>SUM(C114:C116)</f>
        <v>0</v>
      </c>
      <c r="D113" s="194">
        <f>SUM(D114:D116)</f>
        <v>0</v>
      </c>
      <c r="E113" s="194">
        <f>SUM(E114:E116)</f>
        <v>0</v>
      </c>
      <c r="F113" s="194">
        <f>SUM(F114:F116)</f>
        <v>0</v>
      </c>
      <c r="G113" s="154">
        <f t="shared" si="17"/>
        <v>0</v>
      </c>
      <c r="H113" s="277" t="e">
        <f t="shared" si="18"/>
        <v>#DIV/0!</v>
      </c>
    </row>
    <row r="114" spans="1:18" s="24" customFormat="1" ht="29.25" customHeight="1">
      <c r="A114" s="280" t="s">
        <v>307</v>
      </c>
      <c r="B114" s="281" t="s">
        <v>257</v>
      </c>
      <c r="C114" s="27"/>
      <c r="D114" s="27"/>
      <c r="E114" s="27">
        <f>'6.1. Інша інфо_1'!J52</f>
        <v>0</v>
      </c>
      <c r="F114" s="27">
        <f>'6.1. Інша інфо_1'!L52</f>
        <v>0</v>
      </c>
      <c r="G114" s="154">
        <f t="shared" si="17"/>
        <v>0</v>
      </c>
      <c r="H114" s="192" t="e">
        <f t="shared" si="18"/>
        <v>#DIV/0!</v>
      </c>
    </row>
    <row r="115" spans="1:18" s="24" customFormat="1" ht="28.5" customHeight="1">
      <c r="A115" s="280" t="s">
        <v>308</v>
      </c>
      <c r="B115" s="281" t="s">
        <v>258</v>
      </c>
      <c r="C115" s="27"/>
      <c r="D115" s="27"/>
      <c r="E115" s="27">
        <f>'6.1. Інша інфо_1'!J55</f>
        <v>0</v>
      </c>
      <c r="F115" s="27">
        <f>'6.1. Інша інфо_1'!L55</f>
        <v>0</v>
      </c>
      <c r="G115" s="154">
        <f t="shared" si="17"/>
        <v>0</v>
      </c>
      <c r="H115" s="192" t="e">
        <f t="shared" si="18"/>
        <v>#DIV/0!</v>
      </c>
      <c r="K115" s="289"/>
    </row>
    <row r="116" spans="1:18" s="24" customFormat="1" ht="26.25" customHeight="1" thickBot="1">
      <c r="A116" s="280" t="s">
        <v>309</v>
      </c>
      <c r="B116" s="281" t="s">
        <v>259</v>
      </c>
      <c r="C116" s="27"/>
      <c r="D116" s="27"/>
      <c r="E116" s="27">
        <f>'6.1. Інша інфо_1'!J58</f>
        <v>0</v>
      </c>
      <c r="F116" s="27">
        <f>'6.1. Інша інфо_1'!L58</f>
        <v>0</v>
      </c>
      <c r="G116" s="154">
        <f t="shared" si="17"/>
        <v>0</v>
      </c>
      <c r="H116" s="192" t="e">
        <f t="shared" si="18"/>
        <v>#DIV/0!</v>
      </c>
    </row>
    <row r="117" spans="1:18" s="24" customFormat="1" ht="26.25" customHeight="1" thickBot="1">
      <c r="A117" s="386" t="s">
        <v>260</v>
      </c>
      <c r="B117" s="387"/>
      <c r="C117" s="387"/>
      <c r="D117" s="387"/>
      <c r="E117" s="387"/>
      <c r="F117" s="387"/>
      <c r="G117" s="387"/>
      <c r="H117" s="388"/>
    </row>
    <row r="118" spans="1:18" s="24" customFormat="1" ht="64.5" customHeight="1">
      <c r="A118" s="276" t="s">
        <v>446</v>
      </c>
      <c r="B118" s="290" t="s">
        <v>261</v>
      </c>
      <c r="C118" s="264">
        <f>SUM(C119:C121)</f>
        <v>149</v>
      </c>
      <c r="D118" s="264">
        <f>SUM(D119:D121)</f>
        <v>157</v>
      </c>
      <c r="E118" s="264">
        <f>SUM(E119:E121)</f>
        <v>149</v>
      </c>
      <c r="F118" s="264">
        <f>SUM(F119:F121)</f>
        <v>157</v>
      </c>
      <c r="G118" s="264">
        <f>F118-E118</f>
        <v>8</v>
      </c>
      <c r="H118" s="291">
        <f t="shared" si="18"/>
        <v>105.36912751677852</v>
      </c>
    </row>
    <row r="119" spans="1:18" s="24" customFormat="1" ht="27" customHeight="1">
      <c r="A119" s="280" t="s">
        <v>164</v>
      </c>
      <c r="B119" s="281" t="s">
        <v>262</v>
      </c>
      <c r="C119" s="196">
        <f>'6.1. Інша інфо_1'!C11</f>
        <v>1</v>
      </c>
      <c r="D119" s="196">
        <f>'6.1. Інша інфо_1'!J11</f>
        <v>1</v>
      </c>
      <c r="E119" s="196">
        <f>'6.1. Інша інфо_1'!H11</f>
        <v>1</v>
      </c>
      <c r="F119" s="196">
        <f>'6.1. Інша інфо_1'!J11</f>
        <v>1</v>
      </c>
      <c r="G119" s="264">
        <f>F119-E119</f>
        <v>0</v>
      </c>
      <c r="H119" s="292">
        <f>(F119/E119)*100</f>
        <v>100</v>
      </c>
    </row>
    <row r="120" spans="1:18" s="24" customFormat="1" ht="28.5" customHeight="1">
      <c r="A120" s="280" t="s">
        <v>163</v>
      </c>
      <c r="B120" s="281" t="s">
        <v>263</v>
      </c>
      <c r="C120" s="196">
        <f>'6.1. Інша інфо_1'!C12</f>
        <v>9</v>
      </c>
      <c r="D120" s="196">
        <f>'6.1. Інша інфо_1'!J12</f>
        <v>9</v>
      </c>
      <c r="E120" s="196">
        <f>'6.1. Інша інфо_1'!H12</f>
        <v>9</v>
      </c>
      <c r="F120" s="196">
        <f>'6.1. Інша інфо_1'!J12</f>
        <v>9</v>
      </c>
      <c r="G120" s="264">
        <f t="shared" ref="G120:G126" si="19">F120-E120</f>
        <v>0</v>
      </c>
      <c r="H120" s="292">
        <f t="shared" ref="H120:H126" si="20">(F120/E120)*100</f>
        <v>100</v>
      </c>
    </row>
    <row r="121" spans="1:18" s="24" customFormat="1" ht="27" customHeight="1">
      <c r="A121" s="280" t="s">
        <v>165</v>
      </c>
      <c r="B121" s="281" t="s">
        <v>264</v>
      </c>
      <c r="C121" s="196">
        <f>'6.1. Інша інфо_1'!C13</f>
        <v>139</v>
      </c>
      <c r="D121" s="196">
        <f>'6.1. Інша інфо_1'!J13</f>
        <v>147</v>
      </c>
      <c r="E121" s="196">
        <f>'6.1. Інша інфо_1'!H13</f>
        <v>139</v>
      </c>
      <c r="F121" s="196">
        <f>'6.1. Інша інфо_1'!J13</f>
        <v>147</v>
      </c>
      <c r="G121" s="264">
        <f t="shared" si="19"/>
        <v>8</v>
      </c>
      <c r="H121" s="292">
        <f t="shared" si="20"/>
        <v>105.75539568345324</v>
      </c>
    </row>
    <row r="122" spans="1:18" s="24" customFormat="1" ht="27.75" customHeight="1">
      <c r="A122" s="279" t="s">
        <v>5</v>
      </c>
      <c r="B122" s="282" t="s">
        <v>265</v>
      </c>
      <c r="C122" s="236">
        <f>C54</f>
        <v>10213</v>
      </c>
      <c r="D122" s="236">
        <f>D54</f>
        <v>11399</v>
      </c>
      <c r="E122" s="236">
        <f>E54</f>
        <v>11469</v>
      </c>
      <c r="F122" s="236">
        <f>F54</f>
        <v>11399</v>
      </c>
      <c r="G122" s="109">
        <f t="shared" si="19"/>
        <v>-70</v>
      </c>
      <c r="H122" s="275">
        <f t="shared" si="20"/>
        <v>99.389659081000957</v>
      </c>
    </row>
    <row r="123" spans="1:18" s="24" customFormat="1" ht="44.25" customHeight="1">
      <c r="A123" s="276" t="s">
        <v>540</v>
      </c>
      <c r="B123" s="290" t="s">
        <v>266</v>
      </c>
      <c r="C123" s="109">
        <f>'6.1. Інша інфо_1'!C22:E22</f>
        <v>5711.9686800894851</v>
      </c>
      <c r="D123" s="109">
        <f>'6.1. Інша інфо_1'!J22</f>
        <v>6050.424628450106</v>
      </c>
      <c r="E123" s="109">
        <f>'6.1. Інша інфо_1'!H22</f>
        <v>6414.4295302013425</v>
      </c>
      <c r="F123" s="109">
        <f>'6.1. Інша інфо_1'!J22</f>
        <v>6050.424628450106</v>
      </c>
      <c r="G123" s="109">
        <f t="shared" si="19"/>
        <v>-364.0049017512365</v>
      </c>
      <c r="H123" s="275">
        <f t="shared" si="20"/>
        <v>94.32521785394357</v>
      </c>
    </row>
    <row r="124" spans="1:18" s="24" customFormat="1" ht="28.5" customHeight="1">
      <c r="A124" s="280" t="s">
        <v>164</v>
      </c>
      <c r="B124" s="281" t="s">
        <v>267</v>
      </c>
      <c r="C124" s="224">
        <f>'6.1. Інша інфо_1'!C23:E23</f>
        <v>32166.666666666664</v>
      </c>
      <c r="D124" s="224">
        <f>'6.1. Інша інфо_1'!J23</f>
        <v>30250</v>
      </c>
      <c r="E124" s="224">
        <f>'6.1. Інша інфо_1'!H23</f>
        <v>30500</v>
      </c>
      <c r="F124" s="224">
        <f>'6.1. Інша інфо_1'!J23</f>
        <v>30250</v>
      </c>
      <c r="G124" s="110">
        <f t="shared" si="19"/>
        <v>-250</v>
      </c>
      <c r="H124" s="28">
        <f t="shared" si="20"/>
        <v>99.180327868852459</v>
      </c>
    </row>
    <row r="125" spans="1:18" s="24" customFormat="1" ht="30" customHeight="1">
      <c r="A125" s="280" t="s">
        <v>163</v>
      </c>
      <c r="B125" s="281" t="s">
        <v>268</v>
      </c>
      <c r="C125" s="224">
        <f>'6.1. Інша інфо_1'!C24:E24</f>
        <v>11425.925925925925</v>
      </c>
      <c r="D125" s="224">
        <f>'6.1. Інша інфо_1'!J24</f>
        <v>12212.962962962962</v>
      </c>
      <c r="E125" s="224">
        <f>'6.1. Інша інфо_1'!H24</f>
        <v>12990.740740740741</v>
      </c>
      <c r="F125" s="224">
        <f>'6.1. Інша інфо_1'!J24</f>
        <v>12212.962962962962</v>
      </c>
      <c r="G125" s="110">
        <f t="shared" si="19"/>
        <v>-777.77777777777919</v>
      </c>
      <c r="H125" s="28">
        <f t="shared" si="20"/>
        <v>94.012829650748387</v>
      </c>
      <c r="R125" s="293"/>
    </row>
    <row r="126" spans="1:18" s="24" customFormat="1" ht="33" customHeight="1">
      <c r="A126" s="280" t="s">
        <v>165</v>
      </c>
      <c r="B126" s="102" t="s">
        <v>269</v>
      </c>
      <c r="C126" s="224">
        <f>'6.1. Інша інфо_1'!C25:E25</f>
        <v>5151.6786570743407</v>
      </c>
      <c r="D126" s="224">
        <f>'6.1. Інша інфо_1'!J25</f>
        <v>5508.5034013605446</v>
      </c>
      <c r="E126" s="224">
        <f>'6.1. Інша інфо_1'!H25</f>
        <v>5815.3477218225416</v>
      </c>
      <c r="F126" s="224">
        <f>'6.1. Інша інфо_1'!J25</f>
        <v>5508.5034013605446</v>
      </c>
      <c r="G126" s="110">
        <f t="shared" si="19"/>
        <v>-306.84432046199709</v>
      </c>
      <c r="H126" s="28">
        <f t="shared" si="20"/>
        <v>94.723543025457616</v>
      </c>
    </row>
    <row r="127" spans="1:18" s="24" customFormat="1" ht="84" customHeight="1">
      <c r="A127" s="582"/>
      <c r="B127" s="129"/>
      <c r="C127" s="583"/>
      <c r="D127" s="583"/>
      <c r="E127" s="583"/>
      <c r="F127" s="583"/>
      <c r="G127" s="583"/>
      <c r="H127" s="584"/>
    </row>
    <row r="128" spans="1:18" ht="74.25" customHeight="1">
      <c r="A128" s="29" t="s">
        <v>373</v>
      </c>
      <c r="B128" s="30"/>
      <c r="C128" s="393" t="s">
        <v>80</v>
      </c>
      <c r="D128" s="394"/>
      <c r="E128" s="394"/>
      <c r="F128" s="394"/>
      <c r="G128" s="392" t="s">
        <v>490</v>
      </c>
      <c r="H128" s="392"/>
    </row>
    <row r="129" spans="1:9" s="261" customFormat="1" ht="20.100000000000001" customHeight="1">
      <c r="A129" s="246" t="s">
        <v>65</v>
      </c>
      <c r="B129" s="21"/>
      <c r="C129" s="395" t="s">
        <v>66</v>
      </c>
      <c r="D129" s="395"/>
      <c r="E129" s="395"/>
      <c r="F129" s="395"/>
      <c r="G129" s="391" t="s">
        <v>77</v>
      </c>
      <c r="H129" s="391"/>
      <c r="I129" s="245"/>
    </row>
    <row r="130" spans="1:9">
      <c r="A130" s="32"/>
    </row>
    <row r="131" spans="1:9">
      <c r="A131" s="32"/>
    </row>
    <row r="132" spans="1:9">
      <c r="A132" s="32"/>
    </row>
    <row r="133" spans="1:9">
      <c r="A133" s="32"/>
    </row>
    <row r="134" spans="1:9">
      <c r="A134" s="32"/>
    </row>
    <row r="135" spans="1:9">
      <c r="A135" s="32"/>
    </row>
    <row r="136" spans="1:9">
      <c r="A136" s="32"/>
    </row>
    <row r="137" spans="1:9">
      <c r="A137" s="32"/>
    </row>
    <row r="138" spans="1:9">
      <c r="A138" s="32"/>
    </row>
    <row r="139" spans="1:9">
      <c r="A139" s="32"/>
    </row>
    <row r="140" spans="1:9">
      <c r="A140" s="32"/>
    </row>
    <row r="141" spans="1:9">
      <c r="A141" s="32"/>
    </row>
    <row r="142" spans="1:9">
      <c r="A142" s="32"/>
    </row>
    <row r="143" spans="1:9">
      <c r="A143" s="32"/>
    </row>
    <row r="144" spans="1:9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  <row r="184" spans="1:1">
      <c r="A184" s="32"/>
    </row>
    <row r="185" spans="1:1">
      <c r="A185" s="32"/>
    </row>
    <row r="186" spans="1:1">
      <c r="A186" s="32"/>
    </row>
    <row r="187" spans="1:1">
      <c r="A187" s="32"/>
    </row>
    <row r="188" spans="1:1">
      <c r="A188" s="32"/>
    </row>
    <row r="189" spans="1:1">
      <c r="A189" s="32"/>
    </row>
    <row r="190" spans="1:1">
      <c r="A190" s="32"/>
    </row>
    <row r="191" spans="1:1">
      <c r="A191" s="32"/>
    </row>
    <row r="192" spans="1:1">
      <c r="A192" s="32"/>
    </row>
    <row r="193" spans="1:1">
      <c r="A193" s="32"/>
    </row>
    <row r="194" spans="1:1">
      <c r="A194" s="32"/>
    </row>
    <row r="195" spans="1:1">
      <c r="A195" s="32"/>
    </row>
    <row r="196" spans="1:1">
      <c r="A196" s="32"/>
    </row>
    <row r="197" spans="1:1">
      <c r="A197" s="32"/>
    </row>
    <row r="198" spans="1:1">
      <c r="A198" s="32"/>
    </row>
    <row r="199" spans="1:1">
      <c r="A199" s="32"/>
    </row>
    <row r="200" spans="1:1">
      <c r="A200" s="32"/>
    </row>
    <row r="201" spans="1:1">
      <c r="A201" s="32"/>
    </row>
    <row r="202" spans="1:1">
      <c r="A202" s="32"/>
    </row>
    <row r="203" spans="1:1">
      <c r="A203" s="32"/>
    </row>
    <row r="204" spans="1:1">
      <c r="A204" s="32"/>
    </row>
    <row r="205" spans="1:1">
      <c r="A205" s="32"/>
    </row>
    <row r="206" spans="1:1">
      <c r="A206" s="32"/>
    </row>
    <row r="207" spans="1:1">
      <c r="A207" s="32"/>
    </row>
    <row r="208" spans="1:1">
      <c r="A208" s="32"/>
    </row>
    <row r="209" spans="1:1">
      <c r="A209" s="32"/>
    </row>
    <row r="210" spans="1:1">
      <c r="A210" s="32"/>
    </row>
    <row r="211" spans="1:1">
      <c r="A211" s="32"/>
    </row>
    <row r="212" spans="1:1">
      <c r="A212" s="32"/>
    </row>
    <row r="213" spans="1:1">
      <c r="A213" s="32"/>
    </row>
    <row r="214" spans="1:1">
      <c r="A214" s="32"/>
    </row>
    <row r="215" spans="1:1">
      <c r="A215" s="32"/>
    </row>
    <row r="216" spans="1:1">
      <c r="A216" s="32"/>
    </row>
    <row r="217" spans="1:1">
      <c r="A217" s="32"/>
    </row>
    <row r="218" spans="1:1">
      <c r="A218" s="32"/>
    </row>
    <row r="219" spans="1:1">
      <c r="A219" s="32"/>
    </row>
    <row r="220" spans="1:1">
      <c r="A220" s="32"/>
    </row>
    <row r="221" spans="1:1">
      <c r="A221" s="32"/>
    </row>
    <row r="222" spans="1:1">
      <c r="A222" s="32"/>
    </row>
    <row r="223" spans="1:1">
      <c r="A223" s="32"/>
    </row>
    <row r="224" spans="1:1">
      <c r="A224" s="32"/>
    </row>
    <row r="225" spans="1:1">
      <c r="A225" s="32"/>
    </row>
    <row r="226" spans="1:1">
      <c r="A226" s="32"/>
    </row>
    <row r="227" spans="1:1">
      <c r="A227" s="32"/>
    </row>
    <row r="228" spans="1:1">
      <c r="A228" s="32"/>
    </row>
    <row r="229" spans="1:1">
      <c r="A229" s="32"/>
    </row>
    <row r="230" spans="1:1">
      <c r="A230" s="32"/>
    </row>
    <row r="231" spans="1:1">
      <c r="A231" s="32"/>
    </row>
    <row r="232" spans="1:1">
      <c r="A232" s="32"/>
    </row>
    <row r="233" spans="1:1">
      <c r="A233" s="32"/>
    </row>
    <row r="234" spans="1:1">
      <c r="A234" s="32"/>
    </row>
    <row r="235" spans="1:1">
      <c r="A235" s="32"/>
    </row>
    <row r="236" spans="1:1">
      <c r="A236" s="32"/>
    </row>
    <row r="237" spans="1:1">
      <c r="A237" s="32"/>
    </row>
    <row r="238" spans="1:1">
      <c r="A238" s="32"/>
    </row>
    <row r="239" spans="1:1">
      <c r="A239" s="32"/>
    </row>
    <row r="240" spans="1:1">
      <c r="A240" s="32"/>
    </row>
    <row r="241" spans="1:1">
      <c r="A241" s="32"/>
    </row>
    <row r="242" spans="1:1">
      <c r="A242" s="32"/>
    </row>
    <row r="243" spans="1:1">
      <c r="A243" s="32"/>
    </row>
    <row r="244" spans="1:1">
      <c r="A244" s="32"/>
    </row>
    <row r="245" spans="1:1">
      <c r="A245" s="32"/>
    </row>
    <row r="246" spans="1:1">
      <c r="A246" s="32"/>
    </row>
    <row r="247" spans="1:1">
      <c r="A247" s="32"/>
    </row>
    <row r="248" spans="1:1">
      <c r="A248" s="32"/>
    </row>
    <row r="249" spans="1:1">
      <c r="A249" s="32"/>
    </row>
    <row r="250" spans="1:1">
      <c r="A250" s="32"/>
    </row>
    <row r="251" spans="1:1">
      <c r="A251" s="32"/>
    </row>
    <row r="252" spans="1:1">
      <c r="A252" s="32"/>
    </row>
    <row r="253" spans="1:1">
      <c r="A253" s="32"/>
    </row>
    <row r="254" spans="1:1">
      <c r="A254" s="32"/>
    </row>
    <row r="255" spans="1:1">
      <c r="A255" s="32"/>
    </row>
    <row r="256" spans="1:1">
      <c r="A256" s="32"/>
    </row>
    <row r="257" spans="1:1">
      <c r="A257" s="32"/>
    </row>
    <row r="258" spans="1:1">
      <c r="A258" s="32"/>
    </row>
    <row r="259" spans="1:1">
      <c r="A259" s="32"/>
    </row>
    <row r="260" spans="1:1">
      <c r="A260" s="32"/>
    </row>
    <row r="261" spans="1:1">
      <c r="A261" s="32"/>
    </row>
    <row r="262" spans="1:1">
      <c r="A262" s="32"/>
    </row>
    <row r="263" spans="1:1">
      <c r="A263" s="32"/>
    </row>
    <row r="264" spans="1:1">
      <c r="A264" s="32"/>
    </row>
    <row r="265" spans="1:1">
      <c r="A265" s="32"/>
    </row>
    <row r="266" spans="1:1">
      <c r="A266" s="32"/>
    </row>
    <row r="267" spans="1:1">
      <c r="A267" s="32"/>
    </row>
    <row r="268" spans="1:1">
      <c r="A268" s="32"/>
    </row>
    <row r="269" spans="1:1">
      <c r="A269" s="32"/>
    </row>
    <row r="270" spans="1:1">
      <c r="A270" s="32"/>
    </row>
    <row r="271" spans="1:1">
      <c r="A271" s="32"/>
    </row>
    <row r="272" spans="1:1">
      <c r="A272" s="32"/>
    </row>
    <row r="273" spans="1:1">
      <c r="A273" s="32"/>
    </row>
    <row r="274" spans="1:1">
      <c r="A274" s="32"/>
    </row>
    <row r="275" spans="1:1">
      <c r="A275" s="32"/>
    </row>
    <row r="276" spans="1:1">
      <c r="A276" s="32"/>
    </row>
    <row r="277" spans="1:1">
      <c r="A277" s="32"/>
    </row>
    <row r="278" spans="1:1">
      <c r="A278" s="32"/>
    </row>
    <row r="279" spans="1:1">
      <c r="A279" s="32"/>
    </row>
    <row r="280" spans="1:1">
      <c r="A280" s="32"/>
    </row>
    <row r="281" spans="1:1">
      <c r="A281" s="32"/>
    </row>
    <row r="282" spans="1:1">
      <c r="A282" s="32"/>
    </row>
    <row r="283" spans="1:1">
      <c r="A283" s="32"/>
    </row>
    <row r="284" spans="1:1">
      <c r="A284" s="32"/>
    </row>
    <row r="285" spans="1:1">
      <c r="A285" s="32"/>
    </row>
    <row r="286" spans="1:1">
      <c r="A286" s="32"/>
    </row>
    <row r="287" spans="1:1">
      <c r="A287" s="32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  <row r="334" spans="1:1">
      <c r="A334" s="33"/>
    </row>
    <row r="335" spans="1:1">
      <c r="A335" s="33"/>
    </row>
    <row r="336" spans="1:1">
      <c r="A336" s="33"/>
    </row>
    <row r="337" spans="1:1">
      <c r="A337" s="33"/>
    </row>
    <row r="338" spans="1:1">
      <c r="A338" s="33"/>
    </row>
    <row r="339" spans="1:1">
      <c r="A339" s="33"/>
    </row>
    <row r="340" spans="1:1">
      <c r="A340" s="33"/>
    </row>
    <row r="341" spans="1:1">
      <c r="A341" s="33"/>
    </row>
    <row r="342" spans="1:1">
      <c r="A342" s="33"/>
    </row>
    <row r="343" spans="1:1">
      <c r="A343" s="33"/>
    </row>
    <row r="344" spans="1:1">
      <c r="A344" s="33"/>
    </row>
    <row r="345" spans="1:1">
      <c r="A345" s="33"/>
    </row>
    <row r="346" spans="1:1">
      <c r="A346" s="33"/>
    </row>
    <row r="347" spans="1:1">
      <c r="A347" s="33"/>
    </row>
    <row r="348" spans="1:1">
      <c r="A348" s="33"/>
    </row>
    <row r="349" spans="1:1">
      <c r="A349" s="33"/>
    </row>
    <row r="350" spans="1:1">
      <c r="A350" s="33"/>
    </row>
    <row r="351" spans="1:1">
      <c r="A351" s="33"/>
    </row>
    <row r="352" spans="1:1">
      <c r="A352" s="33"/>
    </row>
    <row r="353" spans="1:1">
      <c r="A353" s="33"/>
    </row>
    <row r="354" spans="1:1">
      <c r="A354" s="33"/>
    </row>
    <row r="355" spans="1:1">
      <c r="A355" s="33"/>
    </row>
    <row r="356" spans="1:1">
      <c r="A356" s="33"/>
    </row>
    <row r="357" spans="1:1">
      <c r="A357" s="33"/>
    </row>
    <row r="358" spans="1:1">
      <c r="A358" s="33"/>
    </row>
    <row r="359" spans="1:1">
      <c r="A359" s="33"/>
    </row>
    <row r="360" spans="1:1">
      <c r="A360" s="33"/>
    </row>
    <row r="361" spans="1:1">
      <c r="A361" s="33"/>
    </row>
    <row r="362" spans="1:1">
      <c r="A362" s="33"/>
    </row>
    <row r="363" spans="1:1">
      <c r="A363" s="33"/>
    </row>
    <row r="364" spans="1:1">
      <c r="A364" s="33"/>
    </row>
    <row r="365" spans="1:1">
      <c r="A365" s="33"/>
    </row>
    <row r="366" spans="1:1">
      <c r="A366" s="33"/>
    </row>
    <row r="367" spans="1:1">
      <c r="A367" s="33"/>
    </row>
    <row r="368" spans="1:1">
      <c r="A368" s="33"/>
    </row>
    <row r="369" spans="1:1">
      <c r="A369" s="33"/>
    </row>
    <row r="370" spans="1:1">
      <c r="A370" s="33"/>
    </row>
    <row r="371" spans="1:1">
      <c r="A371" s="33"/>
    </row>
    <row r="372" spans="1:1">
      <c r="A372" s="33"/>
    </row>
    <row r="373" spans="1:1">
      <c r="A373" s="33"/>
    </row>
    <row r="374" spans="1:1">
      <c r="A374" s="33"/>
    </row>
    <row r="375" spans="1:1">
      <c r="A375" s="33"/>
    </row>
    <row r="376" spans="1:1">
      <c r="A376" s="33"/>
    </row>
    <row r="377" spans="1:1">
      <c r="A377" s="33"/>
    </row>
    <row r="378" spans="1:1">
      <c r="A378" s="33"/>
    </row>
    <row r="379" spans="1:1">
      <c r="A379" s="33"/>
    </row>
    <row r="380" spans="1:1">
      <c r="A380" s="33"/>
    </row>
    <row r="381" spans="1:1">
      <c r="A381" s="33"/>
    </row>
    <row r="382" spans="1:1">
      <c r="A382" s="33"/>
    </row>
    <row r="383" spans="1:1">
      <c r="A383" s="33"/>
    </row>
    <row r="384" spans="1:1">
      <c r="A384" s="33"/>
    </row>
    <row r="385" spans="1:1">
      <c r="A385" s="33"/>
    </row>
    <row r="386" spans="1:1">
      <c r="A386" s="33"/>
    </row>
    <row r="387" spans="1:1">
      <c r="A387" s="33"/>
    </row>
    <row r="388" spans="1:1">
      <c r="A388" s="33"/>
    </row>
    <row r="389" spans="1:1">
      <c r="A389" s="33"/>
    </row>
    <row r="390" spans="1:1">
      <c r="A390" s="33"/>
    </row>
    <row r="391" spans="1:1">
      <c r="A391" s="33"/>
    </row>
    <row r="392" spans="1:1">
      <c r="A392" s="33"/>
    </row>
    <row r="393" spans="1:1">
      <c r="A393" s="33"/>
    </row>
    <row r="394" spans="1:1">
      <c r="A394" s="33"/>
    </row>
    <row r="395" spans="1:1">
      <c r="A395" s="33"/>
    </row>
    <row r="396" spans="1:1">
      <c r="A396" s="33"/>
    </row>
    <row r="397" spans="1:1">
      <c r="A397" s="33"/>
    </row>
    <row r="398" spans="1:1">
      <c r="A398" s="33"/>
    </row>
    <row r="399" spans="1:1">
      <c r="A399" s="33"/>
    </row>
    <row r="400" spans="1:1">
      <c r="A400" s="33"/>
    </row>
    <row r="401" spans="1:1">
      <c r="A401" s="33"/>
    </row>
    <row r="402" spans="1:1">
      <c r="A402" s="33"/>
    </row>
    <row r="403" spans="1:1">
      <c r="A403" s="33"/>
    </row>
    <row r="404" spans="1:1">
      <c r="A404" s="33"/>
    </row>
    <row r="405" spans="1:1">
      <c r="A405" s="33"/>
    </row>
    <row r="406" spans="1:1">
      <c r="A406" s="33"/>
    </row>
    <row r="407" spans="1:1">
      <c r="A407" s="33"/>
    </row>
    <row r="408" spans="1:1">
      <c r="A408" s="33"/>
    </row>
    <row r="409" spans="1:1">
      <c r="A409" s="33"/>
    </row>
    <row r="410" spans="1:1">
      <c r="A410" s="33"/>
    </row>
    <row r="411" spans="1:1">
      <c r="A411" s="33"/>
    </row>
    <row r="412" spans="1:1">
      <c r="A412" s="33"/>
    </row>
    <row r="413" spans="1:1">
      <c r="A413" s="33"/>
    </row>
    <row r="414" spans="1:1">
      <c r="A414" s="33"/>
    </row>
    <row r="415" spans="1:1">
      <c r="A415" s="33"/>
    </row>
    <row r="416" spans="1:1">
      <c r="A416" s="33"/>
    </row>
    <row r="417" spans="1:1">
      <c r="A417" s="33"/>
    </row>
    <row r="418" spans="1:1">
      <c r="A418" s="33"/>
    </row>
    <row r="419" spans="1:1">
      <c r="A419" s="33"/>
    </row>
    <row r="420" spans="1:1">
      <c r="A420" s="33"/>
    </row>
    <row r="421" spans="1:1">
      <c r="A421" s="33"/>
    </row>
    <row r="422" spans="1:1">
      <c r="A422" s="33"/>
    </row>
    <row r="423" spans="1:1">
      <c r="A423" s="33"/>
    </row>
    <row r="424" spans="1:1">
      <c r="A424" s="33"/>
    </row>
    <row r="425" spans="1:1">
      <c r="A425" s="33"/>
    </row>
    <row r="426" spans="1:1">
      <c r="A426" s="33"/>
    </row>
    <row r="427" spans="1:1">
      <c r="A427" s="33"/>
    </row>
    <row r="428" spans="1:1">
      <c r="A428" s="33"/>
    </row>
    <row r="429" spans="1:1">
      <c r="A429" s="33"/>
    </row>
    <row r="430" spans="1:1">
      <c r="A430" s="33"/>
    </row>
    <row r="431" spans="1:1">
      <c r="A431" s="33"/>
    </row>
    <row r="432" spans="1:1">
      <c r="A432" s="33"/>
    </row>
    <row r="433" spans="1:1">
      <c r="A433" s="33"/>
    </row>
    <row r="434" spans="1:1">
      <c r="A434" s="33"/>
    </row>
    <row r="435" spans="1:1">
      <c r="A435" s="33"/>
    </row>
    <row r="436" spans="1:1">
      <c r="A436" s="33"/>
    </row>
    <row r="437" spans="1:1">
      <c r="A437" s="33"/>
    </row>
    <row r="438" spans="1:1">
      <c r="A438" s="33"/>
    </row>
    <row r="439" spans="1:1">
      <c r="A439" s="33"/>
    </row>
    <row r="440" spans="1:1">
      <c r="A440" s="33"/>
    </row>
    <row r="441" spans="1:1">
      <c r="A441" s="33"/>
    </row>
    <row r="442" spans="1:1">
      <c r="A442" s="33"/>
    </row>
    <row r="443" spans="1:1">
      <c r="A443" s="33"/>
    </row>
    <row r="444" spans="1:1">
      <c r="A444" s="33"/>
    </row>
    <row r="445" spans="1:1">
      <c r="A445" s="33"/>
    </row>
    <row r="446" spans="1:1">
      <c r="A446" s="33"/>
    </row>
    <row r="447" spans="1:1">
      <c r="A447" s="33"/>
    </row>
    <row r="448" spans="1:1">
      <c r="A448" s="33"/>
    </row>
    <row r="449" spans="1:1">
      <c r="A449" s="33"/>
    </row>
    <row r="450" spans="1:1">
      <c r="A450" s="33"/>
    </row>
    <row r="451" spans="1:1">
      <c r="A451" s="33"/>
    </row>
    <row r="452" spans="1:1">
      <c r="A452" s="33"/>
    </row>
    <row r="453" spans="1:1">
      <c r="A453" s="33"/>
    </row>
  </sheetData>
  <mergeCells count="35">
    <mergeCell ref="B13:E13"/>
    <mergeCell ref="B3:E3"/>
    <mergeCell ref="B11:E11"/>
    <mergeCell ref="B12:E12"/>
    <mergeCell ref="B5:E5"/>
    <mergeCell ref="B6:E6"/>
    <mergeCell ref="B7:E7"/>
    <mergeCell ref="B1:E1"/>
    <mergeCell ref="B2:E2"/>
    <mergeCell ref="B4:E4"/>
    <mergeCell ref="B10:E10"/>
    <mergeCell ref="B9:E9"/>
    <mergeCell ref="A60:H60"/>
    <mergeCell ref="A24:H24"/>
    <mergeCell ref="A59:H59"/>
    <mergeCell ref="A16:H16"/>
    <mergeCell ref="C21:D21"/>
    <mergeCell ref="E21:H21"/>
    <mergeCell ref="A17:H17"/>
    <mergeCell ref="A92:H92"/>
    <mergeCell ref="A108:H108"/>
    <mergeCell ref="B8:E8"/>
    <mergeCell ref="A15:H15"/>
    <mergeCell ref="G129:H129"/>
    <mergeCell ref="G128:H128"/>
    <mergeCell ref="C128:F128"/>
    <mergeCell ref="C129:F129"/>
    <mergeCell ref="A117:H117"/>
    <mergeCell ref="A65:H65"/>
    <mergeCell ref="A73:H73"/>
    <mergeCell ref="A86:H86"/>
    <mergeCell ref="A21:A22"/>
    <mergeCell ref="B21:B22"/>
    <mergeCell ref="A18:H18"/>
    <mergeCell ref="A19:H19"/>
  </mergeCells>
  <phoneticPr fontId="3" type="noConversion"/>
  <pageMargins left="0.24" right="0.16" top="0.2" bottom="0.2" header="0.31496062992125984" footer="0.19685039370078741"/>
  <pageSetup paperSize="9" scale="50" orientation="landscape" verticalDpi="300" r:id="rId1"/>
  <headerFooter alignWithMargins="0"/>
  <ignoredErrors>
    <ignoredError sqref="G66 H35 H41:H47 H66:H72 H74:H85 C123:C126 H109:H116 H26:H28 C33:H34 G68:G72 G36:H39 C88:H88 H107 F124:G126 H118:H126 H62:H63 H61 H64 H29:H30 H31 H32 G40:H40 H54:H58 C87 G87:H87 C91:H91 G89:H89 G90:H90 G123 H49:H53" evalError="1"/>
    <ignoredError sqref="B75 B109:B116 B118:B12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zoomScale="6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45" sqref="C44:C45"/>
    </sheetView>
  </sheetViews>
  <sheetFormatPr defaultRowHeight="12.75"/>
  <cols>
    <col min="1" max="1" width="95" style="4" customWidth="1"/>
    <col min="2" max="2" width="19.42578125" style="4" customWidth="1"/>
    <col min="3" max="7" width="26" style="4" customWidth="1"/>
    <col min="8" max="8" width="71" style="4" customWidth="1"/>
    <col min="9" max="9" width="9.5703125" style="4" customWidth="1"/>
    <col min="10" max="10" width="9.140625" style="4" customWidth="1"/>
    <col min="11" max="11" width="27.140625" style="4" customWidth="1"/>
    <col min="12" max="16384" width="9.140625" style="4"/>
  </cols>
  <sheetData>
    <row r="1" spans="1:8" ht="24.75" customHeight="1">
      <c r="A1" s="18"/>
      <c r="B1" s="18"/>
      <c r="C1" s="18"/>
      <c r="D1" s="18"/>
      <c r="E1" s="18"/>
      <c r="F1" s="18"/>
      <c r="G1" s="18"/>
      <c r="H1" s="17" t="s">
        <v>360</v>
      </c>
    </row>
    <row r="2" spans="1:8" ht="41.25" customHeight="1">
      <c r="A2" s="444" t="s">
        <v>132</v>
      </c>
      <c r="B2" s="444"/>
      <c r="C2" s="444"/>
      <c r="D2" s="444"/>
      <c r="E2" s="444"/>
      <c r="F2" s="444"/>
      <c r="G2" s="444"/>
      <c r="H2" s="444"/>
    </row>
    <row r="3" spans="1:8" ht="49.5" customHeight="1">
      <c r="A3" s="445" t="s">
        <v>160</v>
      </c>
      <c r="B3" s="445" t="s">
        <v>0</v>
      </c>
      <c r="C3" s="445" t="s">
        <v>76</v>
      </c>
      <c r="D3" s="447" t="s">
        <v>398</v>
      </c>
      <c r="E3" s="447"/>
      <c r="F3" s="447" t="s">
        <v>454</v>
      </c>
      <c r="G3" s="447"/>
      <c r="H3" s="445" t="s">
        <v>178</v>
      </c>
    </row>
    <row r="4" spans="1:8" ht="63" customHeight="1">
      <c r="A4" s="446"/>
      <c r="B4" s="446"/>
      <c r="C4" s="446"/>
      <c r="D4" s="3" t="s">
        <v>461</v>
      </c>
      <c r="E4" s="3" t="s">
        <v>462</v>
      </c>
      <c r="F4" s="3" t="s">
        <v>145</v>
      </c>
      <c r="G4" s="3" t="s">
        <v>146</v>
      </c>
      <c r="H4" s="446"/>
    </row>
    <row r="5" spans="1:8" s="5" customFormat="1" ht="29.25" customHeight="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</row>
    <row r="6" spans="1:8" s="5" customFormat="1" ht="36" customHeight="1">
      <c r="A6" s="19" t="s">
        <v>117</v>
      </c>
      <c r="B6" s="10"/>
      <c r="C6" s="9"/>
      <c r="D6" s="9"/>
      <c r="E6" s="9"/>
      <c r="F6" s="9"/>
      <c r="G6" s="9"/>
      <c r="H6" s="9"/>
    </row>
    <row r="7" spans="1:8" ht="69.75" customHeight="1">
      <c r="A7" s="7" t="s">
        <v>332</v>
      </c>
      <c r="B7" s="8">
        <v>5000</v>
      </c>
      <c r="C7" s="11" t="s">
        <v>186</v>
      </c>
      <c r="D7" s="101">
        <f>('Осн. фін. пок.'!C27/'Осн. фін. пок.'!C25)*100</f>
        <v>5.1855441705898642</v>
      </c>
      <c r="E7" s="101">
        <f>('Осн. фін. пок.'!D27/'Осн. фін. пок.'!D25)*100</f>
        <v>6.9183922046285016</v>
      </c>
      <c r="F7" s="101">
        <f>('Осн. фін. пок.'!E27/'Осн. фін. пок.'!E25)*100</f>
        <v>-2.1034717494894486</v>
      </c>
      <c r="G7" s="101">
        <f>('Осн. фін. пок.'!F27/'Осн. фін. пок.'!F25)*100</f>
        <v>6.9183922046285016</v>
      </c>
      <c r="H7" s="12"/>
    </row>
    <row r="8" spans="1:8" ht="69" customHeight="1">
      <c r="A8" s="7" t="s">
        <v>333</v>
      </c>
      <c r="B8" s="8">
        <v>5010</v>
      </c>
      <c r="C8" s="11" t="s">
        <v>186</v>
      </c>
      <c r="D8" s="101">
        <f>('Осн. фін. пок.'!C33/'Осн. фін. пок.'!C25)*100</f>
        <v>3.6208806424813069</v>
      </c>
      <c r="E8" s="101">
        <f>('Осн. фін. пок.'!D33/'Осн. фін. пок.'!D25)*100</f>
        <v>-8.2095006090133982</v>
      </c>
      <c r="F8" s="101">
        <f>('Осн. фін. пок.'!E33/'Осн. фін. пок.'!E25)*100</f>
        <v>3.3287950987066028</v>
      </c>
      <c r="G8" s="101">
        <f>('Осн. фін. пок.'!F33/'Осн. фін. пок.'!F25)*100</f>
        <v>-8.2095006090133982</v>
      </c>
      <c r="H8" s="12"/>
    </row>
    <row r="9" spans="1:8" ht="56.25" customHeight="1">
      <c r="A9" s="12" t="s">
        <v>334</v>
      </c>
      <c r="B9" s="8">
        <v>5020</v>
      </c>
      <c r="C9" s="11" t="s">
        <v>186</v>
      </c>
      <c r="D9" s="101">
        <f>('Осн. фін. пок.'!C46/'Осн. фін. пок.'!C99)*100</f>
        <v>3.863845446182153</v>
      </c>
      <c r="E9" s="101">
        <f>('Осн. фін. пок.'!D46/'Осн. фін. пок.'!D99)*100</f>
        <v>-34.65788355291118</v>
      </c>
      <c r="F9" s="101">
        <f>('Осн. фін. пок.'!E46/'Осн. фін. пок.'!E99)*100</f>
        <v>4.8225308641975309</v>
      </c>
      <c r="G9" s="101">
        <f>('Осн. фін. пок.'!F46/'Осн. фін. пок.'!F99)*100</f>
        <v>-34.65788355291118</v>
      </c>
      <c r="H9" s="12" t="s">
        <v>187</v>
      </c>
    </row>
    <row r="10" spans="1:8" ht="56.25" customHeight="1">
      <c r="A10" s="12" t="s">
        <v>399</v>
      </c>
      <c r="B10" s="8">
        <v>5030</v>
      </c>
      <c r="C10" s="11" t="s">
        <v>186</v>
      </c>
      <c r="D10" s="101">
        <f>('Осн. фін. пок.'!C46/'Осн. фін. пок.'!C100)*100</f>
        <v>4.9893086243763367</v>
      </c>
      <c r="E10" s="101">
        <f>('Осн. фін. пок.'!D46/'Осн. фін. пок.'!D100)*100</f>
        <v>-63.26609775019395</v>
      </c>
      <c r="F10" s="101">
        <f>('Осн. фін. пок.'!E46/'Осн. фін. пок.'!E100)*100</f>
        <v>5.8823529411764701</v>
      </c>
      <c r="G10" s="101">
        <f>('Осн. фін. пок.'!F46/'Осн. фін. пок.'!F100)*100</f>
        <v>-63.26609775019395</v>
      </c>
      <c r="H10" s="12"/>
    </row>
    <row r="11" spans="1:8" ht="72.75" customHeight="1">
      <c r="A11" s="12" t="s">
        <v>335</v>
      </c>
      <c r="B11" s="8">
        <v>5040</v>
      </c>
      <c r="C11" s="11" t="s">
        <v>186</v>
      </c>
      <c r="D11" s="101">
        <f>('Осн. фін. пок.'!C46/'Осн. фін. пок.'!C25)*100</f>
        <v>1.4538908889504292</v>
      </c>
      <c r="E11" s="101">
        <f>('Осн. фін. пок.'!D46/'Осн. фін. пок.'!D25)*100</f>
        <v>-9.9330085261875762</v>
      </c>
      <c r="F11" s="101">
        <f>('Осн. фін. пок.'!E46/'Осн. фін. пок.'!E25)*100</f>
        <v>1.7018379850238259</v>
      </c>
      <c r="G11" s="101">
        <f>('Осн. фін. пок.'!F46/'Осн. фін. пок.'!F25)*100</f>
        <v>-9.9330085261875762</v>
      </c>
      <c r="H11" s="12" t="s">
        <v>188</v>
      </c>
    </row>
    <row r="12" spans="1:8" ht="42" customHeight="1">
      <c r="A12" s="19" t="s">
        <v>119</v>
      </c>
      <c r="B12" s="8"/>
      <c r="C12" s="13"/>
      <c r="D12" s="101"/>
      <c r="E12" s="101"/>
      <c r="F12" s="101"/>
      <c r="G12" s="101"/>
      <c r="H12" s="12"/>
    </row>
    <row r="13" spans="1:8" ht="70.5" customHeight="1">
      <c r="A13" s="12" t="s">
        <v>400</v>
      </c>
      <c r="B13" s="8">
        <v>5100</v>
      </c>
      <c r="C13" s="11"/>
      <c r="D13" s="101">
        <f>('Осн. фін. пок.'!C101+'Осн. фін. пок.'!C102)/'Осн. фін. пок.'!C33</f>
        <v>2.344168260038241</v>
      </c>
      <c r="E13" s="101">
        <f>('Осн. фін. пок.'!D101+'Осн. фін. пок.'!D102)/'Осн. фін. пок.'!D33</f>
        <v>-1.5786350148367954</v>
      </c>
      <c r="F13" s="101">
        <f>('Осн. фін. пок.'!E101+'Осн. фін. пок.'!E102)/'Осн. фін. пок.'!E33</f>
        <v>1.9100204498977504</v>
      </c>
      <c r="G13" s="101">
        <f>('Осн. фін. пок.'!F101+'Осн. фін. пок.'!F102)/'Осн. фін. пок.'!F33</f>
        <v>-1.5786350148367954</v>
      </c>
      <c r="H13" s="12"/>
    </row>
    <row r="14" spans="1:8" s="5" customFormat="1" ht="73.5" customHeight="1">
      <c r="A14" s="12" t="s">
        <v>401</v>
      </c>
      <c r="B14" s="8">
        <v>5110</v>
      </c>
      <c r="C14" s="11" t="s">
        <v>114</v>
      </c>
      <c r="D14" s="101">
        <f>'Осн. фін. пок.'!C100/('Осн. фін. пок.'!C101+'Осн. фін. пок.'!C102)</f>
        <v>3.4331158238172921</v>
      </c>
      <c r="E14" s="101">
        <f>'Осн. фін. пок.'!D100/('Осн. фін. пок.'!D101+'Осн. фін. пок.'!D102)</f>
        <v>1.2114661654135339</v>
      </c>
      <c r="F14" s="101">
        <f>'Осн. фін. пок.'!E100/('Осн. фін. пок.'!E101+'Осн. фін. пок.'!E102)</f>
        <v>4.5503211991434691</v>
      </c>
      <c r="G14" s="101">
        <f>'Осн. фін. пок.'!F100/('Осн. фін. пок.'!F101+'Осн. фін. пок.'!F102)</f>
        <v>1.2114661654135339</v>
      </c>
      <c r="H14" s="12" t="s">
        <v>189</v>
      </c>
    </row>
    <row r="15" spans="1:8" s="5" customFormat="1" ht="75">
      <c r="A15" s="12" t="s">
        <v>402</v>
      </c>
      <c r="B15" s="8">
        <v>5120</v>
      </c>
      <c r="C15" s="11" t="s">
        <v>114</v>
      </c>
      <c r="D15" s="101">
        <f>'Осн. фін. пок.'!C97/'Осн. фін. пок.'!C102</f>
        <v>2.8442088091353996</v>
      </c>
      <c r="E15" s="101">
        <f>'Осн. фін. пок.'!D97/'Осн. фін. пок.'!D102</f>
        <v>1.4088345864661653</v>
      </c>
      <c r="F15" s="101">
        <f>'Осн. фін. пок.'!E97/'Осн. фін. пок.'!E102</f>
        <v>3.366167023554604</v>
      </c>
      <c r="G15" s="101">
        <f>'Осн. фін. пок.'!F97/'Осн. фін. пок.'!F102</f>
        <v>1.4088345864661653</v>
      </c>
      <c r="H15" s="12" t="s">
        <v>191</v>
      </c>
    </row>
    <row r="16" spans="1:8" ht="33.75" customHeight="1">
      <c r="A16" s="19" t="s">
        <v>118</v>
      </c>
      <c r="B16" s="8"/>
      <c r="C16" s="11"/>
      <c r="D16" s="101"/>
      <c r="E16" s="101"/>
      <c r="F16" s="101"/>
      <c r="G16" s="101"/>
      <c r="H16" s="12"/>
    </row>
    <row r="17" spans="1:11" ht="49.5" customHeight="1">
      <c r="A17" s="12" t="s">
        <v>319</v>
      </c>
      <c r="B17" s="8">
        <v>5200</v>
      </c>
      <c r="C17" s="11"/>
      <c r="D17" s="101">
        <f>'Осн. фін. пок.'!C74/'Осн. фін. пок.'!C56</f>
        <v>0.21405750798722045</v>
      </c>
      <c r="E17" s="101">
        <f>'Осн. фін. пок.'!D74/'Осн. фін. пок.'!D56</f>
        <v>0.19377162629757785</v>
      </c>
      <c r="F17" s="101">
        <f>'Осн. фін. пок.'!E74/'Осн. фін. пок.'!E56</f>
        <v>1.0714285714285714</v>
      </c>
      <c r="G17" s="101">
        <f>'Осн. фін. пок.'!F74/'Осн. фін. пок.'!F56</f>
        <v>0.19377162629757785</v>
      </c>
      <c r="H17" s="12"/>
    </row>
    <row r="18" spans="1:11" ht="92.25" customHeight="1">
      <c r="A18" s="12" t="s">
        <v>320</v>
      </c>
      <c r="B18" s="8">
        <v>5210</v>
      </c>
      <c r="C18" s="11"/>
      <c r="D18" s="101">
        <f>'Осн. фін. пок.'!C74/'Осн. фін. пок.'!C25</f>
        <v>4.6386042647466076E-3</v>
      </c>
      <c r="E18" s="101">
        <f>'Осн. фін. пок.'!D74/'Осн. фін. пок.'!D25</f>
        <v>3.4104750304506698E-3</v>
      </c>
      <c r="F18" s="101">
        <f>'Осн. фін. пок.'!E74/'Осн. фін. пок.'!E25</f>
        <v>2.4506466984343091E-2</v>
      </c>
      <c r="G18" s="101">
        <f>'Осн. фін. пок.'!F74/'Осн. фін. пок.'!F25</f>
        <v>3.4104750304506698E-3</v>
      </c>
      <c r="H18" s="12"/>
    </row>
    <row r="19" spans="1:11" ht="57" customHeight="1">
      <c r="A19" s="12" t="s">
        <v>321</v>
      </c>
      <c r="B19" s="8">
        <v>5220</v>
      </c>
      <c r="C19" s="11" t="s">
        <v>275</v>
      </c>
      <c r="D19" s="101">
        <f>'Осн. фін. пок.'!C96/'Осн. фін. пок.'!C95</f>
        <v>0.71807397069085832</v>
      </c>
      <c r="E19" s="101">
        <f>'Осн. фін. пок.'!D96/'Осн. фін. пок.'!D95</f>
        <v>0.7493380406001765</v>
      </c>
      <c r="F19" s="101">
        <f>'Осн. фін. пок.'!E96/'Осн. фін. пок.'!E95</f>
        <v>0.74624781849912736</v>
      </c>
      <c r="G19" s="101">
        <f>'Осн. фін. пок.'!F96/'Осн. фін. пок.'!F95</f>
        <v>0.7493380406001765</v>
      </c>
      <c r="H19" s="12" t="s">
        <v>190</v>
      </c>
    </row>
    <row r="20" spans="1:11" ht="44.25" customHeight="1">
      <c r="A20" s="19" t="s">
        <v>182</v>
      </c>
      <c r="B20" s="8"/>
      <c r="C20" s="11"/>
      <c r="D20" s="101"/>
      <c r="E20" s="101"/>
      <c r="F20" s="101"/>
      <c r="G20" s="101"/>
      <c r="H20" s="12"/>
    </row>
    <row r="21" spans="1:11" ht="81.75" customHeight="1">
      <c r="A21" s="12" t="s">
        <v>193</v>
      </c>
      <c r="B21" s="8">
        <v>5300</v>
      </c>
      <c r="C21" s="11"/>
      <c r="D21" s="101"/>
      <c r="E21" s="101"/>
      <c r="F21" s="101"/>
      <c r="G21" s="101"/>
      <c r="H21" s="14"/>
    </row>
    <row r="22" spans="1:11" ht="20.25">
      <c r="A22" s="15"/>
      <c r="B22" s="15"/>
      <c r="C22" s="15"/>
      <c r="D22" s="15"/>
      <c r="E22" s="15"/>
      <c r="F22" s="15"/>
      <c r="G22" s="15"/>
      <c r="H22" s="15"/>
      <c r="K22" s="6"/>
    </row>
    <row r="23" spans="1:11" s="2" customFormat="1" ht="56.25" customHeight="1">
      <c r="A23" s="206" t="s">
        <v>373</v>
      </c>
      <c r="B23" s="207"/>
      <c r="C23" s="441" t="s">
        <v>142</v>
      </c>
      <c r="D23" s="441"/>
      <c r="E23" s="208"/>
      <c r="F23" s="442" t="s">
        <v>490</v>
      </c>
      <c r="G23" s="442"/>
      <c r="H23" s="442"/>
    </row>
    <row r="24" spans="1:11" s="1" customFormat="1" ht="18.75">
      <c r="A24" s="16" t="s">
        <v>65</v>
      </c>
      <c r="B24" s="2"/>
      <c r="C24" s="442" t="s">
        <v>66</v>
      </c>
      <c r="D24" s="442"/>
      <c r="E24" s="2"/>
      <c r="F24" s="443" t="s">
        <v>77</v>
      </c>
      <c r="G24" s="443"/>
      <c r="H24" s="443"/>
    </row>
  </sheetData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3" type="noConversion"/>
  <pageMargins left="0.23622047244094491" right="0.39370078740157483" top="0.19685039370078741" bottom="0.19685039370078741" header="0.19685039370078741" footer="0.31496062992125984"/>
  <pageSetup paperSize="9" scale="45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75"/>
  <sheetViews>
    <sheetView view="pageBreakPreview" topLeftCell="A40" zoomScale="65" zoomScaleNormal="75" zoomScaleSheetLayoutView="65" workbookViewId="0">
      <selection activeCell="X33" sqref="X33"/>
    </sheetView>
  </sheetViews>
  <sheetFormatPr defaultRowHeight="18.75"/>
  <cols>
    <col min="1" max="1" width="44.85546875" style="261" customWidth="1"/>
    <col min="2" max="2" width="19.28515625" style="85" customWidth="1"/>
    <col min="3" max="3" width="18.5703125" style="261" customWidth="1"/>
    <col min="4" max="4" width="16.140625" style="261" customWidth="1"/>
    <col min="5" max="5" width="15.42578125" style="261" customWidth="1"/>
    <col min="6" max="6" width="16.5703125" style="261" customWidth="1"/>
    <col min="7" max="7" width="15.28515625" style="261" customWidth="1"/>
    <col min="8" max="8" width="16.5703125" style="261" customWidth="1"/>
    <col min="9" max="9" width="16.140625" style="235" customWidth="1"/>
    <col min="10" max="10" width="16.42578125" style="261" customWidth="1"/>
    <col min="11" max="11" width="16.5703125" style="261" customWidth="1"/>
    <col min="12" max="12" width="16.85546875" style="261" customWidth="1"/>
    <col min="13" max="15" width="16.7109375" style="261" customWidth="1"/>
    <col min="16" max="16384" width="9.140625" style="261"/>
  </cols>
  <sheetData>
    <row r="1" spans="1:15" ht="20.25">
      <c r="O1" s="78" t="s">
        <v>361</v>
      </c>
    </row>
    <row r="2" spans="1:15" ht="30.75" customHeight="1">
      <c r="A2" s="469" t="s">
        <v>89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</row>
    <row r="3" spans="1:15" ht="38.25" customHeight="1">
      <c r="A3" s="470" t="s">
        <v>466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5" ht="31.5" customHeight="1">
      <c r="A4" s="405" t="s">
        <v>491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</row>
    <row r="5" spans="1:15" ht="20.25">
      <c r="A5" s="413" t="s">
        <v>100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</row>
    <row r="6" spans="1:15" ht="41.25" customHeight="1">
      <c r="A6" s="474" t="s">
        <v>229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</row>
    <row r="7" spans="1:15" ht="30" customHeight="1">
      <c r="A7" s="475" t="s">
        <v>179</v>
      </c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</row>
    <row r="8" spans="1:15" s="21" customFormat="1" ht="74.25" customHeight="1">
      <c r="A8" s="403" t="s">
        <v>160</v>
      </c>
      <c r="B8" s="403"/>
      <c r="C8" s="476" t="s">
        <v>463</v>
      </c>
      <c r="D8" s="476"/>
      <c r="E8" s="460"/>
      <c r="F8" s="459" t="s">
        <v>464</v>
      </c>
      <c r="G8" s="476"/>
      <c r="H8" s="460"/>
      <c r="I8" s="459" t="s">
        <v>465</v>
      </c>
      <c r="J8" s="460"/>
      <c r="K8" s="403" t="s">
        <v>441</v>
      </c>
      <c r="L8" s="403"/>
      <c r="M8" s="459" t="s">
        <v>442</v>
      </c>
      <c r="N8" s="460"/>
    </row>
    <row r="9" spans="1:15" s="21" customFormat="1" ht="27.75" customHeight="1">
      <c r="A9" s="403">
        <v>1</v>
      </c>
      <c r="B9" s="403"/>
      <c r="C9" s="476">
        <v>2</v>
      </c>
      <c r="D9" s="476"/>
      <c r="E9" s="460"/>
      <c r="F9" s="465">
        <v>3</v>
      </c>
      <c r="G9" s="466"/>
      <c r="H9" s="467"/>
      <c r="I9" s="459">
        <v>4</v>
      </c>
      <c r="J9" s="460"/>
      <c r="K9" s="459">
        <v>5</v>
      </c>
      <c r="L9" s="460"/>
      <c r="M9" s="403">
        <v>6</v>
      </c>
      <c r="N9" s="403"/>
    </row>
    <row r="10" spans="1:15" s="21" customFormat="1" ht="112.5" customHeight="1">
      <c r="A10" s="415" t="s">
        <v>446</v>
      </c>
      <c r="B10" s="415"/>
      <c r="C10" s="456">
        <f>SUM(C11:C13)</f>
        <v>149</v>
      </c>
      <c r="D10" s="457"/>
      <c r="E10" s="458"/>
      <c r="F10" s="326"/>
      <c r="G10" s="327"/>
      <c r="H10" s="327">
        <f>SUM(H11:H13)</f>
        <v>149</v>
      </c>
      <c r="I10" s="326"/>
      <c r="J10" s="328">
        <f>SUM(J11:J13)</f>
        <v>157</v>
      </c>
      <c r="K10" s="468">
        <f>J10-F10</f>
        <v>157</v>
      </c>
      <c r="L10" s="461"/>
      <c r="M10" s="463">
        <f>(J10/H10)*100</f>
        <v>105.36912751677852</v>
      </c>
      <c r="N10" s="464"/>
    </row>
    <row r="11" spans="1:15" s="21" customFormat="1" ht="33" customHeight="1">
      <c r="A11" s="452" t="s">
        <v>164</v>
      </c>
      <c r="B11" s="452"/>
      <c r="C11" s="449">
        <v>1</v>
      </c>
      <c r="D11" s="450"/>
      <c r="E11" s="451"/>
      <c r="F11" s="329"/>
      <c r="G11" s="330"/>
      <c r="H11" s="330">
        <v>1</v>
      </c>
      <c r="I11" s="331"/>
      <c r="J11" s="332">
        <v>1</v>
      </c>
      <c r="K11" s="462">
        <f>J11-H11</f>
        <v>0</v>
      </c>
      <c r="L11" s="462"/>
      <c r="M11" s="453">
        <f>(J11/H11)*100</f>
        <v>100</v>
      </c>
      <c r="N11" s="454"/>
    </row>
    <row r="12" spans="1:15" s="21" customFormat="1" ht="33" customHeight="1">
      <c r="A12" s="452" t="s">
        <v>163</v>
      </c>
      <c r="B12" s="452"/>
      <c r="C12" s="449">
        <v>9</v>
      </c>
      <c r="D12" s="450"/>
      <c r="E12" s="451"/>
      <c r="F12" s="331"/>
      <c r="G12" s="333"/>
      <c r="H12" s="333">
        <v>9</v>
      </c>
      <c r="I12" s="331"/>
      <c r="J12" s="334">
        <v>9</v>
      </c>
      <c r="K12" s="462">
        <f>J12-H12</f>
        <v>0</v>
      </c>
      <c r="L12" s="462"/>
      <c r="M12" s="453">
        <f>(J12/H12)*100</f>
        <v>100</v>
      </c>
      <c r="N12" s="454"/>
    </row>
    <row r="13" spans="1:15" s="21" customFormat="1" ht="33" customHeight="1">
      <c r="A13" s="452" t="s">
        <v>165</v>
      </c>
      <c r="B13" s="452"/>
      <c r="C13" s="449">
        <v>139</v>
      </c>
      <c r="D13" s="450"/>
      <c r="E13" s="451"/>
      <c r="F13" s="331"/>
      <c r="G13" s="333"/>
      <c r="H13" s="333">
        <v>139</v>
      </c>
      <c r="I13" s="331"/>
      <c r="J13" s="332">
        <v>147</v>
      </c>
      <c r="K13" s="462">
        <f>J13-H13</f>
        <v>8</v>
      </c>
      <c r="L13" s="462"/>
      <c r="M13" s="453">
        <f>(J13/H13)*100</f>
        <v>105.75539568345324</v>
      </c>
      <c r="N13" s="454"/>
    </row>
    <row r="14" spans="1:15" s="21" customFormat="1" ht="54.75" customHeight="1">
      <c r="A14" s="415" t="s">
        <v>322</v>
      </c>
      <c r="B14" s="415"/>
      <c r="C14" s="456">
        <f>SUM(C15:C17)</f>
        <v>10213</v>
      </c>
      <c r="D14" s="457"/>
      <c r="E14" s="458"/>
      <c r="F14" s="456">
        <f>SUM(F15:F17)</f>
        <v>11469</v>
      </c>
      <c r="G14" s="457"/>
      <c r="H14" s="457"/>
      <c r="I14" s="265"/>
      <c r="J14" s="335">
        <f>J15+J16+J17</f>
        <v>11399</v>
      </c>
      <c r="K14" s="461">
        <f t="shared" ref="K14:K21" si="0">J14-F14</f>
        <v>-70</v>
      </c>
      <c r="L14" s="461"/>
      <c r="M14" s="463">
        <f t="shared" ref="M14:M21" si="1">(J14/F14)*100</f>
        <v>99.389659081000957</v>
      </c>
      <c r="N14" s="464"/>
    </row>
    <row r="15" spans="1:15" s="21" customFormat="1" ht="33" customHeight="1">
      <c r="A15" s="452" t="s">
        <v>164</v>
      </c>
      <c r="B15" s="452"/>
      <c r="C15" s="449">
        <v>386</v>
      </c>
      <c r="D15" s="450"/>
      <c r="E15" s="451"/>
      <c r="F15" s="449">
        <v>366</v>
      </c>
      <c r="G15" s="450"/>
      <c r="H15" s="450"/>
      <c r="I15" s="262"/>
      <c r="J15" s="332">
        <v>363</v>
      </c>
      <c r="K15" s="462">
        <f t="shared" si="0"/>
        <v>-3</v>
      </c>
      <c r="L15" s="462"/>
      <c r="M15" s="453">
        <f t="shared" si="1"/>
        <v>99.180327868852459</v>
      </c>
      <c r="N15" s="454"/>
    </row>
    <row r="16" spans="1:15" s="21" customFormat="1" ht="33" customHeight="1">
      <c r="A16" s="452" t="s">
        <v>163</v>
      </c>
      <c r="B16" s="452"/>
      <c r="C16" s="449">
        <v>1234</v>
      </c>
      <c r="D16" s="450"/>
      <c r="E16" s="451"/>
      <c r="F16" s="449">
        <v>1403</v>
      </c>
      <c r="G16" s="450"/>
      <c r="H16" s="450"/>
      <c r="I16" s="262"/>
      <c r="J16" s="332">
        <v>1319</v>
      </c>
      <c r="K16" s="462">
        <f t="shared" si="0"/>
        <v>-84</v>
      </c>
      <c r="L16" s="462"/>
      <c r="M16" s="453">
        <f t="shared" si="1"/>
        <v>94.012829650748401</v>
      </c>
      <c r="N16" s="454"/>
    </row>
    <row r="17" spans="1:17" s="21" customFormat="1" ht="33" customHeight="1">
      <c r="A17" s="452" t="s">
        <v>165</v>
      </c>
      <c r="B17" s="452"/>
      <c r="C17" s="449">
        <v>8593</v>
      </c>
      <c r="D17" s="450"/>
      <c r="E17" s="451"/>
      <c r="F17" s="449">
        <v>9700</v>
      </c>
      <c r="G17" s="450"/>
      <c r="H17" s="450"/>
      <c r="I17" s="262"/>
      <c r="J17" s="332">
        <v>9717</v>
      </c>
      <c r="K17" s="462">
        <f t="shared" si="0"/>
        <v>17</v>
      </c>
      <c r="L17" s="462"/>
      <c r="M17" s="453">
        <f t="shared" si="1"/>
        <v>100.17525773195877</v>
      </c>
      <c r="N17" s="454"/>
    </row>
    <row r="18" spans="1:17" s="21" customFormat="1" ht="47.25" customHeight="1">
      <c r="A18" s="415" t="s">
        <v>323</v>
      </c>
      <c r="B18" s="415"/>
      <c r="C18" s="456">
        <f>'Осн. фін. пок.'!C54</f>
        <v>10213</v>
      </c>
      <c r="D18" s="457"/>
      <c r="E18" s="458"/>
      <c r="F18" s="456">
        <f>'I. Фін результат'!E91</f>
        <v>11469</v>
      </c>
      <c r="G18" s="457"/>
      <c r="H18" s="457"/>
      <c r="I18" s="265"/>
      <c r="J18" s="335">
        <f>'I. Фін результат'!D91</f>
        <v>11399</v>
      </c>
      <c r="K18" s="461">
        <f t="shared" si="0"/>
        <v>-70</v>
      </c>
      <c r="L18" s="461"/>
      <c r="M18" s="463">
        <f t="shared" si="1"/>
        <v>99.389659081000957</v>
      </c>
      <c r="N18" s="464"/>
    </row>
    <row r="19" spans="1:17" s="21" customFormat="1" ht="33" customHeight="1">
      <c r="A19" s="452" t="s">
        <v>164</v>
      </c>
      <c r="B19" s="452"/>
      <c r="C19" s="449">
        <v>386</v>
      </c>
      <c r="D19" s="450"/>
      <c r="E19" s="451"/>
      <c r="F19" s="449">
        <v>366</v>
      </c>
      <c r="G19" s="450"/>
      <c r="H19" s="450"/>
      <c r="I19" s="262"/>
      <c r="J19" s="332">
        <f>J15</f>
        <v>363</v>
      </c>
      <c r="K19" s="462">
        <f t="shared" si="0"/>
        <v>-3</v>
      </c>
      <c r="L19" s="462"/>
      <c r="M19" s="453">
        <f t="shared" si="1"/>
        <v>99.180327868852459</v>
      </c>
      <c r="N19" s="454"/>
      <c r="Q19" s="209">
        <f>J14-J18</f>
        <v>0</v>
      </c>
    </row>
    <row r="20" spans="1:17" s="21" customFormat="1" ht="33" customHeight="1">
      <c r="A20" s="452" t="s">
        <v>163</v>
      </c>
      <c r="B20" s="452"/>
      <c r="C20" s="449">
        <v>1234</v>
      </c>
      <c r="D20" s="450"/>
      <c r="E20" s="451"/>
      <c r="F20" s="449">
        <v>1403</v>
      </c>
      <c r="G20" s="450"/>
      <c r="H20" s="450"/>
      <c r="I20" s="262"/>
      <c r="J20" s="332">
        <f>J16</f>
        <v>1319</v>
      </c>
      <c r="K20" s="462">
        <f t="shared" si="0"/>
        <v>-84</v>
      </c>
      <c r="L20" s="462"/>
      <c r="M20" s="453">
        <f t="shared" si="1"/>
        <v>94.012829650748401</v>
      </c>
      <c r="N20" s="454"/>
    </row>
    <row r="21" spans="1:17" s="21" customFormat="1" ht="33" customHeight="1">
      <c r="A21" s="452" t="s">
        <v>165</v>
      </c>
      <c r="B21" s="452"/>
      <c r="C21" s="449">
        <v>8593</v>
      </c>
      <c r="D21" s="450"/>
      <c r="E21" s="451"/>
      <c r="F21" s="486">
        <v>9700</v>
      </c>
      <c r="G21" s="487"/>
      <c r="H21" s="487"/>
      <c r="I21" s="262"/>
      <c r="J21" s="332">
        <f>J17</f>
        <v>9717</v>
      </c>
      <c r="K21" s="462">
        <f t="shared" si="0"/>
        <v>17</v>
      </c>
      <c r="L21" s="462"/>
      <c r="M21" s="453">
        <f t="shared" si="1"/>
        <v>100.17525773195877</v>
      </c>
      <c r="N21" s="454"/>
    </row>
    <row r="22" spans="1:17" s="21" customFormat="1" ht="71.25" customHeight="1">
      <c r="A22" s="415" t="s">
        <v>403</v>
      </c>
      <c r="B22" s="415"/>
      <c r="C22" s="456">
        <f>(C18/C10)/12*1000</f>
        <v>5711.9686800894851</v>
      </c>
      <c r="D22" s="457"/>
      <c r="E22" s="457"/>
      <c r="F22" s="116"/>
      <c r="G22" s="327"/>
      <c r="H22" s="336">
        <f>(F18/H10)/12*1000</f>
        <v>6414.4295302013425</v>
      </c>
      <c r="I22" s="337"/>
      <c r="J22" s="335">
        <f>(J18/J10)/12*1000</f>
        <v>6050.424628450106</v>
      </c>
      <c r="K22" s="461">
        <f>J22-H22</f>
        <v>-364.0049017512365</v>
      </c>
      <c r="L22" s="461"/>
      <c r="M22" s="463">
        <f>(J22/H22)*100</f>
        <v>94.32521785394357</v>
      </c>
      <c r="N22" s="464"/>
    </row>
    <row r="23" spans="1:17" s="21" customFormat="1" ht="33" customHeight="1">
      <c r="A23" s="452" t="s">
        <v>164</v>
      </c>
      <c r="B23" s="452"/>
      <c r="C23" s="449">
        <f>(C19/C11)/12*1000</f>
        <v>32166.666666666664</v>
      </c>
      <c r="D23" s="450"/>
      <c r="E23" s="450"/>
      <c r="F23" s="117"/>
      <c r="G23" s="330"/>
      <c r="H23" s="338">
        <f>(F19/H11)/12*1000</f>
        <v>30500</v>
      </c>
      <c r="I23" s="330"/>
      <c r="J23" s="332">
        <f>(J19/J11)/12*1000</f>
        <v>30250</v>
      </c>
      <c r="K23" s="462">
        <f>J23-H23</f>
        <v>-250</v>
      </c>
      <c r="L23" s="462"/>
      <c r="M23" s="453">
        <f>(J23/H23)*100</f>
        <v>99.180327868852459</v>
      </c>
      <c r="N23" s="454"/>
    </row>
    <row r="24" spans="1:17" s="21" customFormat="1" ht="33" customHeight="1">
      <c r="A24" s="452" t="s">
        <v>163</v>
      </c>
      <c r="B24" s="452"/>
      <c r="C24" s="449">
        <f>(C20/C12)/12*1000</f>
        <v>11425.925925925925</v>
      </c>
      <c r="D24" s="450"/>
      <c r="E24" s="450"/>
      <c r="F24" s="116"/>
      <c r="G24" s="333"/>
      <c r="H24" s="339">
        <f>(F20/H12)/12*1000</f>
        <v>12990.740740740741</v>
      </c>
      <c r="I24" s="333"/>
      <c r="J24" s="332">
        <f>(J20/J12)/12*1000</f>
        <v>12212.962962962962</v>
      </c>
      <c r="K24" s="462">
        <f>J24-H24</f>
        <v>-777.77777777777919</v>
      </c>
      <c r="L24" s="462"/>
      <c r="M24" s="453">
        <f>(J24/H24)*100</f>
        <v>94.012829650748387</v>
      </c>
      <c r="N24" s="454"/>
    </row>
    <row r="25" spans="1:17" s="21" customFormat="1" ht="33" customHeight="1">
      <c r="A25" s="452" t="s">
        <v>165</v>
      </c>
      <c r="B25" s="452"/>
      <c r="C25" s="449">
        <f>(C21/C13)/12*1000</f>
        <v>5151.6786570743407</v>
      </c>
      <c r="D25" s="450"/>
      <c r="E25" s="450"/>
      <c r="F25" s="116"/>
      <c r="G25" s="333"/>
      <c r="H25" s="339">
        <f>(F21/H13)/12*1000</f>
        <v>5815.3477218225416</v>
      </c>
      <c r="I25" s="333"/>
      <c r="J25" s="332">
        <f>(J21/J13)/12*1000</f>
        <v>5508.5034013605446</v>
      </c>
      <c r="K25" s="462">
        <f>J25-H25</f>
        <v>-306.84432046199709</v>
      </c>
      <c r="L25" s="462"/>
      <c r="M25" s="453">
        <f>(J25/H25)*100</f>
        <v>94.723543025457616</v>
      </c>
      <c r="N25" s="454"/>
    </row>
    <row r="26" spans="1:17" s="21" customFormat="1" ht="13.5" customHeight="1">
      <c r="A26" s="340"/>
      <c r="B26" s="340"/>
      <c r="C26" s="340"/>
      <c r="D26" s="341"/>
      <c r="E26" s="341"/>
      <c r="F26" s="341"/>
      <c r="G26" s="341"/>
      <c r="H26" s="341"/>
      <c r="I26" s="342"/>
      <c r="J26" s="341"/>
      <c r="K26" s="341"/>
      <c r="L26" s="341"/>
      <c r="M26" s="341"/>
      <c r="N26" s="260"/>
      <c r="O26" s="260"/>
    </row>
    <row r="27" spans="1:17" ht="20.25">
      <c r="A27" s="455" t="s">
        <v>324</v>
      </c>
      <c r="B27" s="455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</row>
    <row r="28" spans="1:17" ht="46.5" customHeight="1">
      <c r="A28" s="343"/>
      <c r="B28" s="343"/>
      <c r="C28" s="343"/>
      <c r="D28" s="343"/>
      <c r="E28" s="343"/>
      <c r="F28" s="343"/>
      <c r="G28" s="343"/>
      <c r="H28" s="343"/>
      <c r="I28" s="344"/>
      <c r="J28" s="121"/>
      <c r="K28" s="121"/>
      <c r="L28" s="121"/>
      <c r="M28" s="121"/>
      <c r="N28" s="121"/>
      <c r="O28" s="121"/>
    </row>
    <row r="29" spans="1:17" ht="22.5">
      <c r="A29" s="474" t="s">
        <v>343</v>
      </c>
      <c r="B29" s="474"/>
      <c r="C29" s="474"/>
      <c r="D29" s="474"/>
      <c r="E29" s="474"/>
      <c r="F29" s="474"/>
      <c r="G29" s="474"/>
      <c r="H29" s="474"/>
      <c r="I29" s="474"/>
      <c r="J29" s="474"/>
    </row>
    <row r="30" spans="1:17">
      <c r="A30" s="345"/>
    </row>
    <row r="31" spans="1:17" ht="52.5" customHeight="1">
      <c r="A31" s="465" t="s">
        <v>404</v>
      </c>
      <c r="B31" s="466"/>
      <c r="C31" s="467"/>
      <c r="D31" s="427" t="s">
        <v>457</v>
      </c>
      <c r="E31" s="427"/>
      <c r="F31" s="427"/>
      <c r="G31" s="427" t="s">
        <v>458</v>
      </c>
      <c r="H31" s="427"/>
      <c r="I31" s="427"/>
      <c r="J31" s="471" t="s">
        <v>161</v>
      </c>
      <c r="K31" s="472"/>
      <c r="L31" s="473"/>
      <c r="M31" s="471" t="s">
        <v>162</v>
      </c>
      <c r="N31" s="472"/>
      <c r="O31" s="473"/>
    </row>
    <row r="32" spans="1:17" ht="155.25" customHeight="1">
      <c r="A32" s="488"/>
      <c r="B32" s="489"/>
      <c r="C32" s="490"/>
      <c r="D32" s="258" t="s">
        <v>325</v>
      </c>
      <c r="E32" s="258" t="s">
        <v>177</v>
      </c>
      <c r="F32" s="258" t="s">
        <v>326</v>
      </c>
      <c r="G32" s="258" t="s">
        <v>325</v>
      </c>
      <c r="H32" s="258" t="s">
        <v>177</v>
      </c>
      <c r="I32" s="346" t="s">
        <v>326</v>
      </c>
      <c r="J32" s="258" t="s">
        <v>325</v>
      </c>
      <c r="K32" s="258" t="s">
        <v>177</v>
      </c>
      <c r="L32" s="258" t="s">
        <v>326</v>
      </c>
      <c r="M32" s="347" t="s">
        <v>143</v>
      </c>
      <c r="N32" s="347" t="s">
        <v>144</v>
      </c>
      <c r="O32" s="347" t="s">
        <v>195</v>
      </c>
    </row>
    <row r="33" spans="1:15" ht="25.5" customHeight="1">
      <c r="A33" s="471">
        <v>1</v>
      </c>
      <c r="B33" s="472"/>
      <c r="C33" s="473"/>
      <c r="D33" s="258">
        <v>2</v>
      </c>
      <c r="E33" s="258">
        <v>3</v>
      </c>
      <c r="F33" s="348">
        <v>4</v>
      </c>
      <c r="G33" s="258">
        <v>5</v>
      </c>
      <c r="H33" s="92">
        <v>6</v>
      </c>
      <c r="I33" s="92">
        <v>7</v>
      </c>
      <c r="J33" s="92">
        <v>8</v>
      </c>
      <c r="K33" s="92">
        <v>9</v>
      </c>
      <c r="L33" s="92">
        <v>10</v>
      </c>
      <c r="M33" s="92">
        <v>11</v>
      </c>
      <c r="N33" s="92">
        <v>12</v>
      </c>
      <c r="O33" s="92">
        <v>13</v>
      </c>
    </row>
    <row r="34" spans="1:15" ht="33" customHeight="1">
      <c r="A34" s="484" t="s">
        <v>557</v>
      </c>
      <c r="B34" s="410"/>
      <c r="C34" s="485"/>
      <c r="D34" s="263">
        <v>14446</v>
      </c>
      <c r="E34" s="263">
        <v>120000</v>
      </c>
      <c r="F34" s="349">
        <f>D34*1000/E34</f>
        <v>120.38333333333334</v>
      </c>
      <c r="G34" s="263">
        <v>13258</v>
      </c>
      <c r="H34" s="263">
        <v>134597</v>
      </c>
      <c r="I34" s="349">
        <f>G34/H34*1000</f>
        <v>98.501452484082108</v>
      </c>
      <c r="J34" s="263">
        <f t="shared" ref="J34:K39" si="2">G34-D34</f>
        <v>-1188</v>
      </c>
      <c r="K34" s="263">
        <f t="shared" si="2"/>
        <v>14597</v>
      </c>
      <c r="L34" s="263">
        <f>I34-F34</f>
        <v>-21.881880849251232</v>
      </c>
      <c r="M34" s="350">
        <f t="shared" ref="M34:O39" si="3">(G34/D34)*100</f>
        <v>91.776270247819468</v>
      </c>
      <c r="N34" s="263">
        <f t="shared" si="3"/>
        <v>112.16416666666666</v>
      </c>
      <c r="O34" s="263">
        <f t="shared" si="3"/>
        <v>81.823164184479111</v>
      </c>
    </row>
    <row r="35" spans="1:15" ht="33" customHeight="1">
      <c r="A35" s="484" t="s">
        <v>558</v>
      </c>
      <c r="B35" s="410"/>
      <c r="C35" s="485"/>
      <c r="D35" s="226">
        <v>0</v>
      </c>
      <c r="E35" s="226">
        <v>0</v>
      </c>
      <c r="F35" s="351">
        <v>0</v>
      </c>
      <c r="G35" s="263">
        <v>2300</v>
      </c>
      <c r="H35" s="263">
        <v>4550</v>
      </c>
      <c r="I35" s="349">
        <f t="shared" ref="I35:I37" si="4">G35/H35*1000</f>
        <v>505.49450549450546</v>
      </c>
      <c r="J35" s="263">
        <f t="shared" si="2"/>
        <v>2300</v>
      </c>
      <c r="K35" s="263">
        <f t="shared" ref="K35:K37" si="5">H35-E35</f>
        <v>4550</v>
      </c>
      <c r="L35" s="263">
        <f t="shared" ref="L35:L37" si="6">I35-F35</f>
        <v>505.49450549450546</v>
      </c>
      <c r="M35" s="350"/>
      <c r="N35" s="263"/>
      <c r="O35" s="263"/>
    </row>
    <row r="36" spans="1:15" ht="48.75" customHeight="1">
      <c r="A36" s="484" t="s">
        <v>559</v>
      </c>
      <c r="B36" s="410"/>
      <c r="C36" s="485"/>
      <c r="D36" s="226">
        <v>0</v>
      </c>
      <c r="E36" s="226">
        <v>0</v>
      </c>
      <c r="F36" s="351">
        <v>0</v>
      </c>
      <c r="G36" s="263">
        <v>76</v>
      </c>
      <c r="H36" s="263">
        <v>126</v>
      </c>
      <c r="I36" s="349">
        <f t="shared" si="4"/>
        <v>603.17460317460313</v>
      </c>
      <c r="J36" s="263">
        <f t="shared" si="2"/>
        <v>76</v>
      </c>
      <c r="K36" s="263">
        <f t="shared" si="5"/>
        <v>126</v>
      </c>
      <c r="L36" s="263">
        <f t="shared" si="6"/>
        <v>603.17460317460313</v>
      </c>
      <c r="M36" s="350"/>
      <c r="N36" s="263"/>
      <c r="O36" s="263"/>
    </row>
    <row r="37" spans="1:15" ht="48.75" customHeight="1">
      <c r="A37" s="484" t="s">
        <v>560</v>
      </c>
      <c r="B37" s="410"/>
      <c r="C37" s="485"/>
      <c r="D37" s="226">
        <v>0</v>
      </c>
      <c r="E37" s="226">
        <v>0</v>
      </c>
      <c r="F37" s="351">
        <v>0</v>
      </c>
      <c r="G37" s="263">
        <v>653</v>
      </c>
      <c r="H37" s="263">
        <v>2946</v>
      </c>
      <c r="I37" s="349">
        <f t="shared" si="4"/>
        <v>221.65648336727767</v>
      </c>
      <c r="J37" s="263">
        <f t="shared" si="2"/>
        <v>653</v>
      </c>
      <c r="K37" s="263">
        <f t="shared" si="5"/>
        <v>2946</v>
      </c>
      <c r="L37" s="263">
        <f t="shared" si="6"/>
        <v>221.65648336727767</v>
      </c>
      <c r="M37" s="350"/>
      <c r="N37" s="263"/>
      <c r="O37" s="263"/>
    </row>
    <row r="38" spans="1:15" ht="44.25" customHeight="1">
      <c r="A38" s="484" t="s">
        <v>503</v>
      </c>
      <c r="B38" s="410"/>
      <c r="C38" s="485"/>
      <c r="D38" s="263">
        <v>160</v>
      </c>
      <c r="E38" s="263">
        <v>1280</v>
      </c>
      <c r="F38" s="349">
        <f>D38*1000/E38</f>
        <v>125</v>
      </c>
      <c r="G38" s="263">
        <v>130</v>
      </c>
      <c r="H38" s="263">
        <v>1041</v>
      </c>
      <c r="I38" s="349">
        <f>G38/H38*1000</f>
        <v>124.87992315081651</v>
      </c>
      <c r="J38" s="263">
        <f t="shared" si="2"/>
        <v>-30</v>
      </c>
      <c r="K38" s="263">
        <f t="shared" si="2"/>
        <v>-239</v>
      </c>
      <c r="L38" s="103">
        <f>I38-F38</f>
        <v>-0.12007684918349071</v>
      </c>
      <c r="M38" s="350">
        <f t="shared" si="3"/>
        <v>81.25</v>
      </c>
      <c r="N38" s="263">
        <f t="shared" si="3"/>
        <v>81.328125</v>
      </c>
      <c r="O38" s="263">
        <f t="shared" si="3"/>
        <v>99.903938520653213</v>
      </c>
    </row>
    <row r="39" spans="1:15" ht="42" customHeight="1">
      <c r="A39" s="484" t="s">
        <v>504</v>
      </c>
      <c r="B39" s="410"/>
      <c r="C39" s="485"/>
      <c r="D39" s="263">
        <v>84</v>
      </c>
      <c r="E39" s="263">
        <v>168</v>
      </c>
      <c r="F39" s="349">
        <f>D39*1000/E39</f>
        <v>500</v>
      </c>
      <c r="G39" s="263">
        <v>3</v>
      </c>
      <c r="H39" s="263">
        <v>12</v>
      </c>
      <c r="I39" s="349">
        <f>G39/H39*1000</f>
        <v>250</v>
      </c>
      <c r="J39" s="263">
        <f t="shared" si="2"/>
        <v>-81</v>
      </c>
      <c r="K39" s="263">
        <f t="shared" si="2"/>
        <v>-156</v>
      </c>
      <c r="L39" s="263">
        <f>I39-F39</f>
        <v>-250</v>
      </c>
      <c r="M39" s="350">
        <f t="shared" si="3"/>
        <v>3.5714285714285712</v>
      </c>
      <c r="N39" s="263">
        <f t="shared" si="3"/>
        <v>7.1428571428571423</v>
      </c>
      <c r="O39" s="263">
        <f t="shared" si="3"/>
        <v>50</v>
      </c>
    </row>
    <row r="40" spans="1:15" ht="33" customHeight="1">
      <c r="A40" s="491" t="s">
        <v>50</v>
      </c>
      <c r="B40" s="492"/>
      <c r="C40" s="493"/>
      <c r="D40" s="264">
        <f>SUM(D34:D39)</f>
        <v>14690</v>
      </c>
      <c r="E40" s="264"/>
      <c r="F40" s="352"/>
      <c r="G40" s="264">
        <f>SUM(G34:G39)</f>
        <v>16420</v>
      </c>
      <c r="H40" s="264"/>
      <c r="I40" s="218"/>
      <c r="J40" s="264"/>
      <c r="K40" s="264"/>
      <c r="L40" s="352"/>
      <c r="M40" s="353"/>
      <c r="N40" s="264"/>
      <c r="O40" s="352"/>
    </row>
    <row r="41" spans="1:15" ht="15.75" customHeight="1">
      <c r="A41" s="79"/>
      <c r="B41" s="354"/>
      <c r="C41" s="354"/>
      <c r="D41" s="354"/>
      <c r="E41" s="354"/>
      <c r="F41" s="355"/>
      <c r="G41" s="355"/>
      <c r="H41" s="355"/>
      <c r="I41" s="356"/>
      <c r="J41" s="24"/>
      <c r="K41" s="24"/>
      <c r="L41" s="24"/>
      <c r="M41" s="24"/>
      <c r="N41" s="24"/>
      <c r="O41" s="356"/>
    </row>
    <row r="42" spans="1:15" ht="15.75" customHeight="1">
      <c r="A42" s="474" t="s">
        <v>344</v>
      </c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474"/>
    </row>
    <row r="43" spans="1:15">
      <c r="A43" s="345"/>
      <c r="O43" s="235" t="s">
        <v>382</v>
      </c>
    </row>
    <row r="44" spans="1:15" ht="48" customHeight="1">
      <c r="A44" s="248" t="s">
        <v>92</v>
      </c>
      <c r="B44" s="403" t="s">
        <v>63</v>
      </c>
      <c r="C44" s="403"/>
      <c r="D44" s="403" t="s">
        <v>58</v>
      </c>
      <c r="E44" s="403"/>
      <c r="F44" s="403" t="s">
        <v>59</v>
      </c>
      <c r="G44" s="403"/>
      <c r="H44" s="403" t="s">
        <v>73</v>
      </c>
      <c r="I44" s="403"/>
      <c r="J44" s="403"/>
      <c r="K44" s="459" t="s">
        <v>470</v>
      </c>
      <c r="L44" s="460"/>
      <c r="M44" s="459" t="s">
        <v>30</v>
      </c>
      <c r="N44" s="476"/>
      <c r="O44" s="460"/>
    </row>
    <row r="45" spans="1:15" ht="24.75" customHeight="1">
      <c r="A45" s="247">
        <v>1</v>
      </c>
      <c r="B45" s="402">
        <v>2</v>
      </c>
      <c r="C45" s="402"/>
      <c r="D45" s="402">
        <v>3</v>
      </c>
      <c r="E45" s="402"/>
      <c r="F45" s="402">
        <v>4</v>
      </c>
      <c r="G45" s="402"/>
      <c r="H45" s="402">
        <v>5</v>
      </c>
      <c r="I45" s="402"/>
      <c r="J45" s="402"/>
      <c r="K45" s="416">
        <v>6</v>
      </c>
      <c r="L45" s="418"/>
      <c r="M45" s="416">
        <v>7</v>
      </c>
      <c r="N45" s="417"/>
      <c r="O45" s="418"/>
    </row>
    <row r="46" spans="1:15" ht="29.25" customHeight="1">
      <c r="A46" s="214"/>
      <c r="B46" s="483"/>
      <c r="C46" s="483"/>
      <c r="D46" s="479"/>
      <c r="E46" s="479"/>
      <c r="F46" s="481"/>
      <c r="G46" s="481"/>
      <c r="H46" s="482"/>
      <c r="I46" s="482"/>
      <c r="J46" s="482"/>
      <c r="K46" s="449"/>
      <c r="L46" s="451"/>
      <c r="M46" s="479"/>
      <c r="N46" s="479"/>
      <c r="O46" s="479"/>
    </row>
    <row r="47" spans="1:15" ht="30" customHeight="1">
      <c r="A47" s="357" t="s">
        <v>50</v>
      </c>
      <c r="B47" s="478" t="s">
        <v>31</v>
      </c>
      <c r="C47" s="478"/>
      <c r="D47" s="478" t="s">
        <v>31</v>
      </c>
      <c r="E47" s="478"/>
      <c r="F47" s="478" t="s">
        <v>31</v>
      </c>
      <c r="G47" s="478"/>
      <c r="H47" s="480"/>
      <c r="I47" s="480"/>
      <c r="J47" s="480"/>
      <c r="K47" s="456">
        <f>SUM(K46:L46)</f>
        <v>0</v>
      </c>
      <c r="L47" s="458"/>
      <c r="M47" s="477"/>
      <c r="N47" s="477"/>
      <c r="O47" s="477"/>
    </row>
    <row r="48" spans="1:15" ht="21.75" customHeight="1">
      <c r="A48" s="474" t="s">
        <v>352</v>
      </c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</row>
    <row r="49" spans="1:15" ht="42.75" customHeight="1">
      <c r="A49" s="403" t="s">
        <v>57</v>
      </c>
      <c r="B49" s="403"/>
      <c r="C49" s="403"/>
      <c r="D49" s="403" t="s">
        <v>467</v>
      </c>
      <c r="E49" s="403"/>
      <c r="F49" s="403" t="s">
        <v>468</v>
      </c>
      <c r="G49" s="403"/>
      <c r="H49" s="403"/>
      <c r="I49" s="403"/>
      <c r="J49" s="403" t="s">
        <v>469</v>
      </c>
      <c r="K49" s="403"/>
      <c r="L49" s="403"/>
      <c r="M49" s="403"/>
      <c r="N49" s="403" t="s">
        <v>470</v>
      </c>
      <c r="O49" s="403"/>
    </row>
    <row r="50" spans="1:15" ht="25.5" customHeight="1">
      <c r="A50" s="403"/>
      <c r="B50" s="403"/>
      <c r="C50" s="403"/>
      <c r="D50" s="403"/>
      <c r="E50" s="403"/>
      <c r="F50" s="402" t="s">
        <v>145</v>
      </c>
      <c r="G50" s="402"/>
      <c r="H50" s="403" t="s">
        <v>146</v>
      </c>
      <c r="I50" s="403"/>
      <c r="J50" s="416" t="s">
        <v>145</v>
      </c>
      <c r="K50" s="418"/>
      <c r="L50" s="403" t="s">
        <v>146</v>
      </c>
      <c r="M50" s="403"/>
      <c r="N50" s="403"/>
      <c r="O50" s="403"/>
    </row>
    <row r="51" spans="1:15" ht="20.25" customHeight="1">
      <c r="A51" s="403">
        <v>1</v>
      </c>
      <c r="B51" s="403"/>
      <c r="C51" s="403"/>
      <c r="D51" s="459">
        <v>2</v>
      </c>
      <c r="E51" s="460"/>
      <c r="F51" s="459">
        <v>3</v>
      </c>
      <c r="G51" s="460"/>
      <c r="H51" s="416">
        <v>4</v>
      </c>
      <c r="I51" s="418"/>
      <c r="J51" s="416">
        <v>5</v>
      </c>
      <c r="K51" s="418"/>
      <c r="L51" s="416">
        <v>6</v>
      </c>
      <c r="M51" s="418"/>
      <c r="N51" s="416">
        <v>7</v>
      </c>
      <c r="O51" s="418"/>
    </row>
    <row r="52" spans="1:15" ht="30.75" customHeight="1">
      <c r="A52" s="452" t="s">
        <v>174</v>
      </c>
      <c r="B52" s="452"/>
      <c r="C52" s="452"/>
      <c r="D52" s="449"/>
      <c r="E52" s="451"/>
      <c r="F52" s="449"/>
      <c r="G52" s="451"/>
      <c r="H52" s="449"/>
      <c r="I52" s="451"/>
      <c r="J52" s="449"/>
      <c r="K52" s="451"/>
      <c r="L52" s="449"/>
      <c r="M52" s="451"/>
      <c r="N52" s="449">
        <f>D52+H52-L52</f>
        <v>0</v>
      </c>
      <c r="O52" s="451"/>
    </row>
    <row r="53" spans="1:15" ht="27.75" customHeight="1">
      <c r="A53" s="452" t="s">
        <v>78</v>
      </c>
      <c r="B53" s="452"/>
      <c r="C53" s="452"/>
      <c r="D53" s="449"/>
      <c r="E53" s="451"/>
      <c r="F53" s="449"/>
      <c r="G53" s="451"/>
      <c r="H53" s="449"/>
      <c r="I53" s="451"/>
      <c r="J53" s="449"/>
      <c r="K53" s="451"/>
      <c r="L53" s="449"/>
      <c r="M53" s="451"/>
      <c r="N53" s="449"/>
      <c r="O53" s="451"/>
    </row>
    <row r="54" spans="1:15" ht="15" customHeight="1">
      <c r="A54" s="452"/>
      <c r="B54" s="452"/>
      <c r="C54" s="452"/>
      <c r="D54" s="449"/>
      <c r="E54" s="451"/>
      <c r="F54" s="449"/>
      <c r="G54" s="451"/>
      <c r="H54" s="449"/>
      <c r="I54" s="451"/>
      <c r="J54" s="449"/>
      <c r="K54" s="451"/>
      <c r="L54" s="449"/>
      <c r="M54" s="451"/>
      <c r="N54" s="449"/>
      <c r="O54" s="451"/>
    </row>
    <row r="55" spans="1:15" ht="30" customHeight="1">
      <c r="A55" s="452" t="s">
        <v>175</v>
      </c>
      <c r="B55" s="452"/>
      <c r="C55" s="452"/>
      <c r="D55" s="449"/>
      <c r="E55" s="451"/>
      <c r="F55" s="449"/>
      <c r="G55" s="451"/>
      <c r="H55" s="449"/>
      <c r="I55" s="451"/>
      <c r="J55" s="449"/>
      <c r="K55" s="451"/>
      <c r="L55" s="449"/>
      <c r="M55" s="451"/>
      <c r="N55" s="449">
        <f>D55+H55-L55</f>
        <v>0</v>
      </c>
      <c r="O55" s="451"/>
    </row>
    <row r="56" spans="1:15" ht="30" customHeight="1">
      <c r="A56" s="452" t="s">
        <v>450</v>
      </c>
      <c r="B56" s="452"/>
      <c r="C56" s="452"/>
      <c r="D56" s="449"/>
      <c r="E56" s="451"/>
      <c r="F56" s="449"/>
      <c r="G56" s="451"/>
      <c r="H56" s="449"/>
      <c r="I56" s="451"/>
      <c r="J56" s="449"/>
      <c r="K56" s="451"/>
      <c r="L56" s="449"/>
      <c r="M56" s="451"/>
      <c r="N56" s="449"/>
      <c r="O56" s="451"/>
    </row>
    <row r="57" spans="1:15" ht="17.25" customHeight="1">
      <c r="A57" s="452"/>
      <c r="B57" s="452"/>
      <c r="C57" s="452"/>
      <c r="D57" s="449"/>
      <c r="E57" s="451"/>
      <c r="F57" s="449"/>
      <c r="G57" s="451"/>
      <c r="H57" s="449"/>
      <c r="I57" s="451"/>
      <c r="J57" s="449"/>
      <c r="K57" s="451"/>
      <c r="L57" s="449"/>
      <c r="M57" s="451"/>
      <c r="N57" s="449"/>
      <c r="O57" s="451"/>
    </row>
    <row r="58" spans="1:15" ht="30" customHeight="1">
      <c r="A58" s="452" t="s">
        <v>176</v>
      </c>
      <c r="B58" s="452"/>
      <c r="C58" s="452"/>
      <c r="D58" s="449"/>
      <c r="E58" s="451"/>
      <c r="F58" s="449"/>
      <c r="G58" s="451"/>
      <c r="H58" s="449"/>
      <c r="I58" s="451"/>
      <c r="J58" s="449"/>
      <c r="K58" s="451"/>
      <c r="L58" s="449"/>
      <c r="M58" s="451"/>
      <c r="N58" s="449">
        <f>D58+H58-L58</f>
        <v>0</v>
      </c>
      <c r="O58" s="451"/>
    </row>
    <row r="59" spans="1:15" ht="30" customHeight="1">
      <c r="A59" s="452" t="s">
        <v>78</v>
      </c>
      <c r="B59" s="452"/>
      <c r="C59" s="452"/>
      <c r="D59" s="449"/>
      <c r="E59" s="451"/>
      <c r="F59" s="449"/>
      <c r="G59" s="451"/>
      <c r="H59" s="449"/>
      <c r="I59" s="451"/>
      <c r="J59" s="449"/>
      <c r="K59" s="451"/>
      <c r="L59" s="449"/>
      <c r="M59" s="451"/>
      <c r="N59" s="449"/>
      <c r="O59" s="451"/>
    </row>
    <row r="60" spans="1:15" ht="15" customHeight="1">
      <c r="A60" s="452"/>
      <c r="B60" s="452"/>
      <c r="C60" s="452"/>
      <c r="D60" s="449"/>
      <c r="E60" s="451"/>
      <c r="F60" s="449"/>
      <c r="G60" s="451"/>
      <c r="H60" s="449"/>
      <c r="I60" s="451"/>
      <c r="J60" s="449"/>
      <c r="K60" s="451"/>
      <c r="L60" s="449"/>
      <c r="M60" s="451"/>
      <c r="N60" s="449"/>
      <c r="O60" s="451"/>
    </row>
    <row r="61" spans="1:15" ht="32.25" customHeight="1">
      <c r="A61" s="415" t="s">
        <v>50</v>
      </c>
      <c r="B61" s="415"/>
      <c r="C61" s="415"/>
      <c r="D61" s="456">
        <f>SUM(D52,D55,D58)</f>
        <v>0</v>
      </c>
      <c r="E61" s="458"/>
      <c r="F61" s="456">
        <f>SUM(F52,F55,F58)</f>
        <v>0</v>
      </c>
      <c r="G61" s="458"/>
      <c r="H61" s="456">
        <f>SUM(H52,H55,H58)</f>
        <v>0</v>
      </c>
      <c r="I61" s="458"/>
      <c r="J61" s="456">
        <f>SUM(J52,J55,J58)</f>
        <v>0</v>
      </c>
      <c r="K61" s="458"/>
      <c r="L61" s="456">
        <f>SUM(L52,L55,L58)</f>
        <v>0</v>
      </c>
      <c r="M61" s="458"/>
      <c r="N61" s="456">
        <f>D61+H61-L61</f>
        <v>0</v>
      </c>
      <c r="O61" s="458"/>
    </row>
    <row r="62" spans="1:15">
      <c r="C62" s="86"/>
      <c r="D62" s="86"/>
      <c r="E62" s="86"/>
    </row>
    <row r="63" spans="1:15">
      <c r="C63" s="86"/>
      <c r="D63" s="86"/>
      <c r="E63" s="86"/>
    </row>
    <row r="64" spans="1:15">
      <c r="A64" s="245"/>
      <c r="C64" s="86"/>
      <c r="D64" s="86"/>
      <c r="E64" s="86"/>
    </row>
    <row r="65" spans="1:15">
      <c r="A65" s="235"/>
      <c r="C65" s="86"/>
      <c r="D65" s="86"/>
      <c r="E65" s="86"/>
      <c r="F65" s="235"/>
      <c r="G65" s="235"/>
      <c r="L65" s="391"/>
      <c r="M65" s="448"/>
      <c r="N65" s="448"/>
      <c r="O65" s="448"/>
    </row>
    <row r="66" spans="1:15">
      <c r="C66" s="86"/>
      <c r="D66" s="86"/>
      <c r="E66" s="86"/>
    </row>
    <row r="67" spans="1:15">
      <c r="C67" s="86"/>
      <c r="D67" s="86"/>
      <c r="E67" s="86"/>
    </row>
    <row r="68" spans="1:15">
      <c r="C68" s="86"/>
      <c r="D68" s="86"/>
      <c r="E68" s="86"/>
    </row>
    <row r="69" spans="1:15">
      <c r="C69" s="86"/>
      <c r="D69" s="86"/>
      <c r="E69" s="86"/>
    </row>
    <row r="70" spans="1:15">
      <c r="C70" s="86"/>
      <c r="D70" s="86"/>
      <c r="E70" s="86"/>
    </row>
    <row r="71" spans="1:15">
      <c r="C71" s="86"/>
      <c r="D71" s="86"/>
      <c r="E71" s="86"/>
    </row>
    <row r="72" spans="1:15">
      <c r="C72" s="86"/>
      <c r="D72" s="86"/>
      <c r="E72" s="86"/>
    </row>
    <row r="73" spans="1:15">
      <c r="C73" s="86"/>
      <c r="D73" s="86"/>
      <c r="E73" s="86"/>
    </row>
    <row r="74" spans="1:15">
      <c r="C74" s="86"/>
      <c r="D74" s="86"/>
      <c r="E74" s="86"/>
    </row>
    <row r="75" spans="1:15">
      <c r="C75" s="86"/>
      <c r="D75" s="86"/>
      <c r="E75" s="86"/>
    </row>
  </sheetData>
  <mergeCells count="218">
    <mergeCell ref="B46:C46"/>
    <mergeCell ref="K21:L21"/>
    <mergeCell ref="D45:E45"/>
    <mergeCell ref="B45:C45"/>
    <mergeCell ref="A38:C38"/>
    <mergeCell ref="A39:C39"/>
    <mergeCell ref="K24:L24"/>
    <mergeCell ref="F21:H21"/>
    <mergeCell ref="M24:N24"/>
    <mergeCell ref="C23:E23"/>
    <mergeCell ref="C24:E24"/>
    <mergeCell ref="C25:E25"/>
    <mergeCell ref="A31:C32"/>
    <mergeCell ref="A40:C40"/>
    <mergeCell ref="A33:C33"/>
    <mergeCell ref="A34:C34"/>
    <mergeCell ref="K23:L23"/>
    <mergeCell ref="K25:L25"/>
    <mergeCell ref="A35:C35"/>
    <mergeCell ref="A36:C36"/>
    <mergeCell ref="A37:C37"/>
    <mergeCell ref="C21:E21"/>
    <mergeCell ref="C22:E22"/>
    <mergeCell ref="M17:N17"/>
    <mergeCell ref="M18:N18"/>
    <mergeCell ref="M19:N19"/>
    <mergeCell ref="M20:N20"/>
    <mergeCell ref="K17:L17"/>
    <mergeCell ref="A29:J29"/>
    <mergeCell ref="D31:F31"/>
    <mergeCell ref="F20:H20"/>
    <mergeCell ref="F17:H17"/>
    <mergeCell ref="F18:H18"/>
    <mergeCell ref="F19:H19"/>
    <mergeCell ref="G31:I31"/>
    <mergeCell ref="C18:E18"/>
    <mergeCell ref="M25:N25"/>
    <mergeCell ref="K22:L22"/>
    <mergeCell ref="K18:L18"/>
    <mergeCell ref="K19:L19"/>
    <mergeCell ref="K20:L20"/>
    <mergeCell ref="M21:N21"/>
    <mergeCell ref="M22:N22"/>
    <mergeCell ref="M23:N23"/>
    <mergeCell ref="N61:O61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J59:K59"/>
    <mergeCell ref="J53:K53"/>
    <mergeCell ref="L54:M54"/>
    <mergeCell ref="J54:K54"/>
    <mergeCell ref="L56:M56"/>
    <mergeCell ref="J56:K56"/>
    <mergeCell ref="H45:J45"/>
    <mergeCell ref="D46:E46"/>
    <mergeCell ref="H47:J47"/>
    <mergeCell ref="F46:G46"/>
    <mergeCell ref="F52:G52"/>
    <mergeCell ref="H50:I50"/>
    <mergeCell ref="K46:L46"/>
    <mergeCell ref="M46:O46"/>
    <mergeCell ref="H54:I54"/>
    <mergeCell ref="H57:I57"/>
    <mergeCell ref="N59:O59"/>
    <mergeCell ref="H46:J46"/>
    <mergeCell ref="L59:M59"/>
    <mergeCell ref="H59:I59"/>
    <mergeCell ref="L55:M55"/>
    <mergeCell ref="H56:I56"/>
    <mergeCell ref="N55:O55"/>
    <mergeCell ref="L53:M53"/>
    <mergeCell ref="N57:O57"/>
    <mergeCell ref="H58:I58"/>
    <mergeCell ref="J58:K58"/>
    <mergeCell ref="L58:M58"/>
    <mergeCell ref="N58:O58"/>
    <mergeCell ref="J57:K57"/>
    <mergeCell ref="L57:M57"/>
    <mergeCell ref="A51:C51"/>
    <mergeCell ref="D51:E51"/>
    <mergeCell ref="F51:G51"/>
    <mergeCell ref="D52:E52"/>
    <mergeCell ref="N56:O56"/>
    <mergeCell ref="N52:O52"/>
    <mergeCell ref="J52:K52"/>
    <mergeCell ref="H52:I52"/>
    <mergeCell ref="L51:M51"/>
    <mergeCell ref="N51:O51"/>
    <mergeCell ref="N54:O54"/>
    <mergeCell ref="D53:E53"/>
    <mergeCell ref="F53:G53"/>
    <mergeCell ref="H55:I55"/>
    <mergeCell ref="J55:K55"/>
    <mergeCell ref="H53:I53"/>
    <mergeCell ref="N53:O53"/>
    <mergeCell ref="A61:C61"/>
    <mergeCell ref="D54:E54"/>
    <mergeCell ref="F54:G54"/>
    <mergeCell ref="A59:C59"/>
    <mergeCell ref="D57:E57"/>
    <mergeCell ref="F57:G57"/>
    <mergeCell ref="A58:C58"/>
    <mergeCell ref="A57:C57"/>
    <mergeCell ref="A60:C60"/>
    <mergeCell ref="A55:C55"/>
    <mergeCell ref="D58:E58"/>
    <mergeCell ref="F58:G58"/>
    <mergeCell ref="A53:C53"/>
    <mergeCell ref="D59:E59"/>
    <mergeCell ref="F59:G59"/>
    <mergeCell ref="A54:C54"/>
    <mergeCell ref="D56:E56"/>
    <mergeCell ref="A56:C56"/>
    <mergeCell ref="F56:G56"/>
    <mergeCell ref="D55:E55"/>
    <mergeCell ref="F55:G55"/>
    <mergeCell ref="A52:C52"/>
    <mergeCell ref="K45:L45"/>
    <mergeCell ref="K44:L44"/>
    <mergeCell ref="M44:O44"/>
    <mergeCell ref="B44:C44"/>
    <mergeCell ref="H51:I51"/>
    <mergeCell ref="K47:L47"/>
    <mergeCell ref="J51:K51"/>
    <mergeCell ref="J49:M49"/>
    <mergeCell ref="J50:K50"/>
    <mergeCell ref="L50:M50"/>
    <mergeCell ref="M45:O45"/>
    <mergeCell ref="N49:O50"/>
    <mergeCell ref="M47:O47"/>
    <mergeCell ref="A48:O48"/>
    <mergeCell ref="B47:C47"/>
    <mergeCell ref="D47:E47"/>
    <mergeCell ref="F47:G47"/>
    <mergeCell ref="D49:E50"/>
    <mergeCell ref="A49:C50"/>
    <mergeCell ref="L52:M52"/>
    <mergeCell ref="F49:I49"/>
    <mergeCell ref="F50:G50"/>
    <mergeCell ref="F45:G45"/>
    <mergeCell ref="A2:O2"/>
    <mergeCell ref="A3:O3"/>
    <mergeCell ref="D44:E44"/>
    <mergeCell ref="J31:L31"/>
    <mergeCell ref="M31:O31"/>
    <mergeCell ref="A42:O42"/>
    <mergeCell ref="F44:G44"/>
    <mergeCell ref="H44:J44"/>
    <mergeCell ref="A4:O4"/>
    <mergeCell ref="A5:O5"/>
    <mergeCell ref="A6:O6"/>
    <mergeCell ref="A7:O7"/>
    <mergeCell ref="K8:L8"/>
    <mergeCell ref="M8:N8"/>
    <mergeCell ref="F8:H8"/>
    <mergeCell ref="M9:N9"/>
    <mergeCell ref="M10:N10"/>
    <mergeCell ref="K9:L9"/>
    <mergeCell ref="A8:B8"/>
    <mergeCell ref="M12:N12"/>
    <mergeCell ref="C19:E19"/>
    <mergeCell ref="C20:E20"/>
    <mergeCell ref="C8:E8"/>
    <mergeCell ref="C9:E9"/>
    <mergeCell ref="M13:N13"/>
    <mergeCell ref="K11:L11"/>
    <mergeCell ref="M14:N14"/>
    <mergeCell ref="K13:L13"/>
    <mergeCell ref="M11:N11"/>
    <mergeCell ref="K12:L12"/>
    <mergeCell ref="F9:H9"/>
    <mergeCell ref="K10:L10"/>
    <mergeCell ref="C11:E11"/>
    <mergeCell ref="I8:J8"/>
    <mergeCell ref="I9:J9"/>
    <mergeCell ref="A14:B14"/>
    <mergeCell ref="A15:B15"/>
    <mergeCell ref="A16:B16"/>
    <mergeCell ref="F16:H16"/>
    <mergeCell ref="K14:L14"/>
    <mergeCell ref="K15:L15"/>
    <mergeCell ref="F14:H14"/>
    <mergeCell ref="K16:L16"/>
    <mergeCell ref="F15:H15"/>
    <mergeCell ref="C10:E10"/>
    <mergeCell ref="L65:O65"/>
    <mergeCell ref="C15:E15"/>
    <mergeCell ref="C16:E16"/>
    <mergeCell ref="C17:E17"/>
    <mergeCell ref="A24:B24"/>
    <mergeCell ref="M15:N15"/>
    <mergeCell ref="M16:N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</mergeCells>
  <phoneticPr fontId="3" type="noConversion"/>
  <pageMargins left="0.23622047244094491" right="0.15748031496062992" top="0.19685039370078741" bottom="0.19685039370078741" header="0.31496062992125984" footer="0.15748031496062992"/>
  <pageSetup paperSize="9" scale="52" orientation="landscape" horizontalDpi="1200" verticalDpi="1200" r:id="rId1"/>
  <headerFooter alignWithMargins="0"/>
  <ignoredErrors>
    <ignoredError sqref="K22:L25 N12:N25 D24:E25 D22:E23 N10 G22 G23 M34:O34 M16 M18:M25" evalError="1"/>
    <ignoredError sqref="D40:G4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F69"/>
  <sheetViews>
    <sheetView view="pageBreakPreview" zoomScale="50" zoomScaleNormal="50" zoomScaleSheetLayoutView="50" workbookViewId="0">
      <selection activeCell="AP25" sqref="AP25"/>
    </sheetView>
  </sheetViews>
  <sheetFormatPr defaultRowHeight="18.75"/>
  <cols>
    <col min="1" max="2" width="4.42578125" style="261" customWidth="1"/>
    <col min="3" max="3" width="28.7109375" style="261" customWidth="1"/>
    <col min="4" max="6" width="8.42578125" style="261" customWidth="1"/>
    <col min="7" max="9" width="11.28515625" style="261" customWidth="1"/>
    <col min="10" max="10" width="8.7109375" style="261" customWidth="1"/>
    <col min="11" max="11" width="10.140625" style="261" customWidth="1"/>
    <col min="12" max="12" width="9" style="261" customWidth="1"/>
    <col min="13" max="13" width="12.28515625" style="261" customWidth="1"/>
    <col min="14" max="14" width="12.5703125" style="261" customWidth="1"/>
    <col min="15" max="15" width="14.5703125" style="261" customWidth="1"/>
    <col min="16" max="16" width="14" style="261" customWidth="1"/>
    <col min="17" max="17" width="12.5703125" style="261" customWidth="1"/>
    <col min="18" max="18" width="12.28515625" style="261" customWidth="1"/>
    <col min="19" max="19" width="14.5703125" style="261" customWidth="1"/>
    <col min="20" max="20" width="14" style="261" customWidth="1"/>
    <col min="21" max="21" width="12.5703125" style="261" customWidth="1"/>
    <col min="22" max="22" width="12.28515625" style="261" customWidth="1"/>
    <col min="23" max="23" width="14.85546875" style="261" customWidth="1"/>
    <col min="24" max="24" width="14" style="261" customWidth="1"/>
    <col min="25" max="25" width="12.5703125" style="261" customWidth="1"/>
    <col min="26" max="26" width="12.28515625" style="261" customWidth="1"/>
    <col min="27" max="27" width="14.5703125" style="261" customWidth="1"/>
    <col min="28" max="28" width="13.7109375" style="261" customWidth="1"/>
    <col min="29" max="29" width="12.28515625" style="261" customWidth="1"/>
    <col min="30" max="31" width="14.5703125" style="261" customWidth="1"/>
    <col min="32" max="32" width="14" style="261" customWidth="1"/>
    <col min="33" max="16384" width="9.140625" style="261"/>
  </cols>
  <sheetData>
    <row r="1" spans="1:32" ht="18.75" customHeight="1"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419" t="s">
        <v>362</v>
      </c>
      <c r="AE1" s="419"/>
      <c r="AF1" s="419"/>
    </row>
    <row r="2" spans="1:32" ht="18.75" customHeight="1">
      <c r="C2" s="88" t="s">
        <v>353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90" t="s">
        <v>382</v>
      </c>
    </row>
    <row r="4" spans="1:32" ht="45.75" customHeight="1">
      <c r="A4" s="529" t="s">
        <v>47</v>
      </c>
      <c r="B4" s="534" t="s">
        <v>123</v>
      </c>
      <c r="C4" s="535"/>
      <c r="D4" s="465" t="s">
        <v>124</v>
      </c>
      <c r="E4" s="466"/>
      <c r="F4" s="466"/>
      <c r="G4" s="465" t="s">
        <v>192</v>
      </c>
      <c r="H4" s="466"/>
      <c r="I4" s="466"/>
      <c r="J4" s="466"/>
      <c r="K4" s="466"/>
      <c r="L4" s="466"/>
      <c r="M4" s="466"/>
      <c r="N4" s="466"/>
      <c r="O4" s="466"/>
      <c r="P4" s="466"/>
      <c r="Q4" s="467"/>
      <c r="R4" s="416" t="s">
        <v>125</v>
      </c>
      <c r="S4" s="417"/>
      <c r="T4" s="417"/>
      <c r="U4" s="417"/>
      <c r="V4" s="417"/>
      <c r="W4" s="417"/>
      <c r="X4" s="417"/>
      <c r="Y4" s="417"/>
      <c r="Z4" s="418"/>
      <c r="AA4" s="403" t="s">
        <v>327</v>
      </c>
      <c r="AB4" s="402"/>
      <c r="AC4" s="402"/>
      <c r="AD4" s="403" t="s">
        <v>328</v>
      </c>
      <c r="AE4" s="402"/>
      <c r="AF4" s="402"/>
    </row>
    <row r="5" spans="1:32" ht="77.25" customHeight="1">
      <c r="A5" s="530"/>
      <c r="B5" s="536"/>
      <c r="C5" s="537"/>
      <c r="D5" s="488"/>
      <c r="E5" s="489"/>
      <c r="F5" s="489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90"/>
      <c r="R5" s="459" t="s">
        <v>471</v>
      </c>
      <c r="S5" s="476"/>
      <c r="T5" s="460"/>
      <c r="U5" s="459" t="s">
        <v>472</v>
      </c>
      <c r="V5" s="476"/>
      <c r="W5" s="460"/>
      <c r="X5" s="459" t="s">
        <v>473</v>
      </c>
      <c r="Y5" s="476"/>
      <c r="Z5" s="460"/>
      <c r="AA5" s="402"/>
      <c r="AB5" s="402"/>
      <c r="AC5" s="402"/>
      <c r="AD5" s="402"/>
      <c r="AE5" s="402"/>
      <c r="AF5" s="402"/>
    </row>
    <row r="6" spans="1:32" ht="28.5" customHeight="1">
      <c r="A6" s="139">
        <v>1</v>
      </c>
      <c r="B6" s="547">
        <v>2</v>
      </c>
      <c r="C6" s="548"/>
      <c r="D6" s="459">
        <v>3</v>
      </c>
      <c r="E6" s="476"/>
      <c r="F6" s="476"/>
      <c r="G6" s="459">
        <v>4</v>
      </c>
      <c r="H6" s="476"/>
      <c r="I6" s="476"/>
      <c r="J6" s="476"/>
      <c r="K6" s="476"/>
      <c r="L6" s="476"/>
      <c r="M6" s="476"/>
      <c r="N6" s="476"/>
      <c r="O6" s="476"/>
      <c r="P6" s="476"/>
      <c r="Q6" s="460"/>
      <c r="R6" s="459">
        <v>5</v>
      </c>
      <c r="S6" s="476"/>
      <c r="T6" s="460"/>
      <c r="U6" s="459">
        <v>6</v>
      </c>
      <c r="V6" s="476"/>
      <c r="W6" s="460"/>
      <c r="X6" s="416">
        <v>7</v>
      </c>
      <c r="Y6" s="417"/>
      <c r="Z6" s="418"/>
      <c r="AA6" s="416">
        <v>8</v>
      </c>
      <c r="AB6" s="417"/>
      <c r="AC6" s="418"/>
      <c r="AD6" s="416">
        <v>9</v>
      </c>
      <c r="AE6" s="417"/>
      <c r="AF6" s="418"/>
    </row>
    <row r="7" spans="1:32" ht="34.5" customHeight="1">
      <c r="A7" s="139"/>
      <c r="B7" s="549"/>
      <c r="C7" s="550"/>
      <c r="D7" s="538"/>
      <c r="E7" s="539"/>
      <c r="F7" s="539"/>
      <c r="G7" s="538"/>
      <c r="H7" s="539"/>
      <c r="I7" s="539"/>
      <c r="J7" s="539"/>
      <c r="K7" s="539"/>
      <c r="L7" s="539"/>
      <c r="M7" s="539"/>
      <c r="N7" s="539"/>
      <c r="O7" s="539"/>
      <c r="P7" s="539"/>
      <c r="Q7" s="540"/>
      <c r="R7" s="531"/>
      <c r="S7" s="532"/>
      <c r="T7" s="533"/>
      <c r="U7" s="531"/>
      <c r="V7" s="532"/>
      <c r="W7" s="533"/>
      <c r="X7" s="531"/>
      <c r="Y7" s="532"/>
      <c r="Z7" s="533"/>
      <c r="AA7" s="531">
        <f>X7-U7</f>
        <v>0</v>
      </c>
      <c r="AB7" s="532"/>
      <c r="AC7" s="533"/>
      <c r="AD7" s="544" t="e">
        <f>(X7/U7)*100</f>
        <v>#DIV/0!</v>
      </c>
      <c r="AE7" s="545"/>
      <c r="AF7" s="546"/>
    </row>
    <row r="8" spans="1:32" ht="34.5" customHeight="1">
      <c r="A8" s="139"/>
      <c r="B8" s="549"/>
      <c r="C8" s="550"/>
      <c r="D8" s="538"/>
      <c r="E8" s="539"/>
      <c r="F8" s="539"/>
      <c r="G8" s="538"/>
      <c r="H8" s="539"/>
      <c r="I8" s="539"/>
      <c r="J8" s="539"/>
      <c r="K8" s="539"/>
      <c r="L8" s="539"/>
      <c r="M8" s="539"/>
      <c r="N8" s="539"/>
      <c r="O8" s="539"/>
      <c r="P8" s="539"/>
      <c r="Q8" s="540"/>
      <c r="R8" s="531"/>
      <c r="S8" s="532"/>
      <c r="T8" s="533"/>
      <c r="U8" s="531"/>
      <c r="V8" s="532"/>
      <c r="W8" s="533"/>
      <c r="X8" s="531"/>
      <c r="Y8" s="532"/>
      <c r="Z8" s="533"/>
      <c r="AA8" s="531">
        <f>X8-U8</f>
        <v>0</v>
      </c>
      <c r="AB8" s="532"/>
      <c r="AC8" s="533"/>
      <c r="AD8" s="544" t="e">
        <f>(X8/U8)*100</f>
        <v>#DIV/0!</v>
      </c>
      <c r="AE8" s="545"/>
      <c r="AF8" s="546"/>
    </row>
    <row r="9" spans="1:32" ht="37.5" customHeight="1">
      <c r="A9" s="541" t="s">
        <v>50</v>
      </c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3"/>
      <c r="R9" s="515">
        <f>SUM(R7:R8)</f>
        <v>0</v>
      </c>
      <c r="S9" s="516"/>
      <c r="T9" s="517"/>
      <c r="U9" s="515">
        <f>SUM(U7:U8)</f>
        <v>0</v>
      </c>
      <c r="V9" s="516"/>
      <c r="W9" s="517"/>
      <c r="X9" s="515">
        <f>SUM(X7:X8)</f>
        <v>0</v>
      </c>
      <c r="Y9" s="516"/>
      <c r="Z9" s="517"/>
      <c r="AA9" s="515">
        <f>X9-U9</f>
        <v>0</v>
      </c>
      <c r="AB9" s="516"/>
      <c r="AC9" s="517"/>
      <c r="AD9" s="526" t="e">
        <f>(X9/U9)*100</f>
        <v>#DIV/0!</v>
      </c>
      <c r="AE9" s="527"/>
      <c r="AF9" s="528"/>
    </row>
    <row r="10" spans="1:32" ht="11.25" customHeight="1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2"/>
      <c r="AF10" s="142"/>
    </row>
    <row r="11" spans="1:32" ht="10.5" customHeight="1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  <c r="O11" s="144"/>
      <c r="P11" s="144"/>
      <c r="Q11" s="144"/>
      <c r="R11" s="145"/>
      <c r="S11" s="145"/>
      <c r="T11" s="145"/>
      <c r="U11" s="145"/>
      <c r="V11" s="145"/>
      <c r="W11" s="145"/>
      <c r="X11" s="146"/>
      <c r="Y11" s="146"/>
      <c r="Z11" s="146"/>
      <c r="AA11" s="146"/>
      <c r="AB11" s="146"/>
      <c r="AC11" s="146"/>
      <c r="AD11" s="146"/>
      <c r="AE11" s="147"/>
      <c r="AF11" s="147"/>
    </row>
    <row r="12" spans="1:32" s="148" customFormat="1" ht="18.75" customHeight="1">
      <c r="C12" s="88" t="s">
        <v>354</v>
      </c>
    </row>
    <row r="13" spans="1:32" s="148" customFormat="1" ht="18.75" customHeight="1">
      <c r="AF13" s="79" t="s">
        <v>382</v>
      </c>
    </row>
    <row r="14" spans="1:32" ht="45.75" customHeight="1">
      <c r="A14" s="435" t="s">
        <v>47</v>
      </c>
      <c r="B14" s="534" t="s">
        <v>126</v>
      </c>
      <c r="C14" s="535"/>
      <c r="D14" s="403" t="s">
        <v>123</v>
      </c>
      <c r="E14" s="403"/>
      <c r="F14" s="403"/>
      <c r="G14" s="403"/>
      <c r="H14" s="465" t="s">
        <v>192</v>
      </c>
      <c r="I14" s="466"/>
      <c r="J14" s="466"/>
      <c r="K14" s="466"/>
      <c r="L14" s="466"/>
      <c r="M14" s="466"/>
      <c r="N14" s="466"/>
      <c r="O14" s="467"/>
      <c r="P14" s="465" t="s">
        <v>289</v>
      </c>
      <c r="Q14" s="467"/>
      <c r="R14" s="416" t="s">
        <v>125</v>
      </c>
      <c r="S14" s="417"/>
      <c r="T14" s="417"/>
      <c r="U14" s="417"/>
      <c r="V14" s="417"/>
      <c r="W14" s="417"/>
      <c r="X14" s="417"/>
      <c r="Y14" s="417"/>
      <c r="Z14" s="418"/>
      <c r="AA14" s="403" t="s">
        <v>327</v>
      </c>
      <c r="AB14" s="402"/>
      <c r="AC14" s="402"/>
      <c r="AD14" s="403" t="s">
        <v>328</v>
      </c>
      <c r="AE14" s="402"/>
      <c r="AF14" s="402"/>
    </row>
    <row r="15" spans="1:32" ht="24.95" customHeight="1">
      <c r="A15" s="435"/>
      <c r="B15" s="559"/>
      <c r="C15" s="560"/>
      <c r="D15" s="403"/>
      <c r="E15" s="403"/>
      <c r="F15" s="403"/>
      <c r="G15" s="403"/>
      <c r="H15" s="551"/>
      <c r="I15" s="558"/>
      <c r="J15" s="558"/>
      <c r="K15" s="558"/>
      <c r="L15" s="558"/>
      <c r="M15" s="558"/>
      <c r="N15" s="558"/>
      <c r="O15" s="552"/>
      <c r="P15" s="551"/>
      <c r="Q15" s="552"/>
      <c r="R15" s="465" t="s">
        <v>474</v>
      </c>
      <c r="S15" s="466"/>
      <c r="T15" s="467"/>
      <c r="U15" s="465" t="s">
        <v>443</v>
      </c>
      <c r="V15" s="466"/>
      <c r="W15" s="467"/>
      <c r="X15" s="465" t="s">
        <v>473</v>
      </c>
      <c r="Y15" s="518"/>
      <c r="Z15" s="519"/>
      <c r="AA15" s="402"/>
      <c r="AB15" s="402"/>
      <c r="AC15" s="402"/>
      <c r="AD15" s="402"/>
      <c r="AE15" s="402"/>
      <c r="AF15" s="402"/>
    </row>
    <row r="16" spans="1:32" ht="48" customHeight="1">
      <c r="A16" s="435"/>
      <c r="B16" s="536"/>
      <c r="C16" s="537"/>
      <c r="D16" s="403"/>
      <c r="E16" s="403"/>
      <c r="F16" s="403"/>
      <c r="G16" s="403"/>
      <c r="H16" s="488"/>
      <c r="I16" s="489"/>
      <c r="J16" s="489"/>
      <c r="K16" s="489"/>
      <c r="L16" s="489"/>
      <c r="M16" s="489"/>
      <c r="N16" s="489"/>
      <c r="O16" s="490"/>
      <c r="P16" s="488"/>
      <c r="Q16" s="490"/>
      <c r="R16" s="488"/>
      <c r="S16" s="489"/>
      <c r="T16" s="490"/>
      <c r="U16" s="488"/>
      <c r="V16" s="489"/>
      <c r="W16" s="490"/>
      <c r="X16" s="520"/>
      <c r="Y16" s="521"/>
      <c r="Z16" s="522"/>
      <c r="AA16" s="402"/>
      <c r="AB16" s="402"/>
      <c r="AC16" s="402"/>
      <c r="AD16" s="402"/>
      <c r="AE16" s="402"/>
      <c r="AF16" s="402"/>
    </row>
    <row r="17" spans="1:32" ht="28.5" customHeight="1">
      <c r="A17" s="259">
        <v>1</v>
      </c>
      <c r="B17" s="547">
        <v>2</v>
      </c>
      <c r="C17" s="548"/>
      <c r="D17" s="403">
        <v>3</v>
      </c>
      <c r="E17" s="403"/>
      <c r="F17" s="403"/>
      <c r="G17" s="403"/>
      <c r="H17" s="459">
        <v>4</v>
      </c>
      <c r="I17" s="476"/>
      <c r="J17" s="476"/>
      <c r="K17" s="476"/>
      <c r="L17" s="476"/>
      <c r="M17" s="476"/>
      <c r="N17" s="476"/>
      <c r="O17" s="460"/>
      <c r="P17" s="459">
        <v>5</v>
      </c>
      <c r="Q17" s="460"/>
      <c r="R17" s="459">
        <v>6</v>
      </c>
      <c r="S17" s="476"/>
      <c r="T17" s="460"/>
      <c r="U17" s="459">
        <v>7</v>
      </c>
      <c r="V17" s="476"/>
      <c r="W17" s="460"/>
      <c r="X17" s="459">
        <v>8</v>
      </c>
      <c r="Y17" s="476"/>
      <c r="Z17" s="460"/>
      <c r="AA17" s="459">
        <v>9</v>
      </c>
      <c r="AB17" s="476"/>
      <c r="AC17" s="460"/>
      <c r="AD17" s="459">
        <v>10</v>
      </c>
      <c r="AE17" s="476"/>
      <c r="AF17" s="460"/>
    </row>
    <row r="18" spans="1:32" ht="30.75" customHeight="1">
      <c r="A18" s="267"/>
      <c r="B18" s="556"/>
      <c r="C18" s="557"/>
      <c r="D18" s="482"/>
      <c r="E18" s="482"/>
      <c r="F18" s="482"/>
      <c r="G18" s="482"/>
      <c r="H18" s="497"/>
      <c r="I18" s="498"/>
      <c r="J18" s="498"/>
      <c r="K18" s="498"/>
      <c r="L18" s="498"/>
      <c r="M18" s="498"/>
      <c r="N18" s="498"/>
      <c r="O18" s="499"/>
      <c r="P18" s="554"/>
      <c r="Q18" s="555"/>
      <c r="R18" s="449"/>
      <c r="S18" s="450"/>
      <c r="T18" s="451"/>
      <c r="U18" s="449"/>
      <c r="V18" s="450"/>
      <c r="W18" s="451"/>
      <c r="X18" s="449"/>
      <c r="Y18" s="450"/>
      <c r="Z18" s="451"/>
      <c r="AA18" s="449">
        <f>X18-U18</f>
        <v>0</v>
      </c>
      <c r="AB18" s="450"/>
      <c r="AC18" s="451"/>
      <c r="AD18" s="523" t="e">
        <f>(X18/U18)*100</f>
        <v>#DIV/0!</v>
      </c>
      <c r="AE18" s="524"/>
      <c r="AF18" s="525"/>
    </row>
    <row r="19" spans="1:32" ht="30.75" customHeight="1">
      <c r="A19" s="267"/>
      <c r="B19" s="556"/>
      <c r="C19" s="557"/>
      <c r="D19" s="482"/>
      <c r="E19" s="482"/>
      <c r="F19" s="482"/>
      <c r="G19" s="482"/>
      <c r="H19" s="497"/>
      <c r="I19" s="498"/>
      <c r="J19" s="498"/>
      <c r="K19" s="498"/>
      <c r="L19" s="498"/>
      <c r="M19" s="498"/>
      <c r="N19" s="498"/>
      <c r="O19" s="499"/>
      <c r="P19" s="554"/>
      <c r="Q19" s="555"/>
      <c r="R19" s="449"/>
      <c r="S19" s="450"/>
      <c r="T19" s="451"/>
      <c r="U19" s="449"/>
      <c r="V19" s="450"/>
      <c r="W19" s="451"/>
      <c r="X19" s="449"/>
      <c r="Y19" s="450"/>
      <c r="Z19" s="451"/>
      <c r="AA19" s="449">
        <f>X19-U19</f>
        <v>0</v>
      </c>
      <c r="AB19" s="450"/>
      <c r="AC19" s="451"/>
      <c r="AD19" s="523" t="e">
        <f>(X19/U19)*100</f>
        <v>#DIV/0!</v>
      </c>
      <c r="AE19" s="524"/>
      <c r="AF19" s="525"/>
    </row>
    <row r="20" spans="1:32" ht="38.25" customHeight="1">
      <c r="A20" s="541" t="s">
        <v>50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3"/>
      <c r="R20" s="456">
        <f>SUM(R18:R19)</f>
        <v>0</v>
      </c>
      <c r="S20" s="457"/>
      <c r="T20" s="458"/>
      <c r="U20" s="456">
        <f>SUM(U18:U19)</f>
        <v>0</v>
      </c>
      <c r="V20" s="457"/>
      <c r="W20" s="458"/>
      <c r="X20" s="456">
        <f>SUM(X18:X19)</f>
        <v>0</v>
      </c>
      <c r="Y20" s="457"/>
      <c r="Z20" s="458"/>
      <c r="AA20" s="456">
        <f>X20-U20</f>
        <v>0</v>
      </c>
      <c r="AB20" s="457"/>
      <c r="AC20" s="458"/>
      <c r="AD20" s="570" t="e">
        <f>(X20/U20)*100</f>
        <v>#DIV/0!</v>
      </c>
      <c r="AE20" s="571"/>
      <c r="AF20" s="572"/>
    </row>
    <row r="21" spans="1:32" ht="20.25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121"/>
      <c r="R21" s="268"/>
      <c r="S21" s="268"/>
      <c r="T21" s="268"/>
      <c r="U21" s="268"/>
      <c r="V21" s="268"/>
      <c r="W21" s="121"/>
      <c r="X21" s="121"/>
      <c r="Y21" s="121"/>
      <c r="Z21" s="121"/>
      <c r="AA21" s="121"/>
      <c r="AB21" s="121"/>
      <c r="AC21" s="121"/>
      <c r="AD21" s="121"/>
      <c r="AE21" s="121"/>
      <c r="AF21" s="268"/>
    </row>
    <row r="22" spans="1:32" ht="16.5" customHeight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121"/>
      <c r="R22" s="268"/>
      <c r="S22" s="268"/>
      <c r="T22" s="268"/>
      <c r="U22" s="268"/>
      <c r="V22" s="268"/>
      <c r="W22" s="121"/>
      <c r="X22" s="121"/>
      <c r="Y22" s="121"/>
      <c r="Z22" s="121"/>
      <c r="AA22" s="121"/>
      <c r="AB22" s="121"/>
      <c r="AC22" s="121"/>
      <c r="AD22" s="121"/>
      <c r="AE22" s="121"/>
      <c r="AF22" s="268"/>
    </row>
    <row r="23" spans="1:32" s="148" customFormat="1" ht="18.75" customHeight="1">
      <c r="A23" s="149"/>
      <c r="B23" s="149"/>
      <c r="C23" s="149" t="s">
        <v>529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</row>
    <row r="24" spans="1:32" ht="20.25">
      <c r="A24" s="150"/>
      <c r="B24" s="150"/>
      <c r="C24" s="150"/>
      <c r="D24" s="150"/>
      <c r="E24" s="150"/>
      <c r="F24" s="150"/>
      <c r="G24" s="150"/>
      <c r="H24" s="150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0"/>
      <c r="X24" s="121"/>
      <c r="Y24" s="121"/>
      <c r="Z24" s="439"/>
      <c r="AA24" s="439"/>
      <c r="AB24" s="439"/>
      <c r="AC24" s="121"/>
      <c r="AD24" s="439" t="s">
        <v>329</v>
      </c>
      <c r="AE24" s="439"/>
      <c r="AF24" s="439"/>
    </row>
    <row r="25" spans="1:32" ht="38.25" customHeight="1">
      <c r="A25" s="529" t="s">
        <v>47</v>
      </c>
      <c r="B25" s="534" t="s">
        <v>147</v>
      </c>
      <c r="C25" s="567"/>
      <c r="D25" s="567"/>
      <c r="E25" s="567"/>
      <c r="F25" s="567"/>
      <c r="G25" s="567"/>
      <c r="H25" s="567"/>
      <c r="I25" s="567"/>
      <c r="J25" s="567"/>
      <c r="K25" s="567"/>
      <c r="L25" s="535"/>
      <c r="M25" s="512" t="s">
        <v>49</v>
      </c>
      <c r="N25" s="513"/>
      <c r="O25" s="513"/>
      <c r="P25" s="514"/>
      <c r="Q25" s="512" t="s">
        <v>72</v>
      </c>
      <c r="R25" s="513"/>
      <c r="S25" s="513"/>
      <c r="T25" s="514"/>
      <c r="U25" s="512" t="s">
        <v>173</v>
      </c>
      <c r="V25" s="513"/>
      <c r="W25" s="513"/>
      <c r="X25" s="514"/>
      <c r="Y25" s="512" t="s">
        <v>93</v>
      </c>
      <c r="Z25" s="513"/>
      <c r="AA25" s="513"/>
      <c r="AB25" s="514"/>
      <c r="AC25" s="512" t="s">
        <v>50</v>
      </c>
      <c r="AD25" s="513"/>
      <c r="AE25" s="513"/>
      <c r="AF25" s="514"/>
    </row>
    <row r="26" spans="1:32" ht="34.5" customHeight="1">
      <c r="A26" s="564"/>
      <c r="B26" s="559"/>
      <c r="C26" s="568"/>
      <c r="D26" s="568"/>
      <c r="E26" s="568"/>
      <c r="F26" s="568"/>
      <c r="G26" s="568"/>
      <c r="H26" s="568"/>
      <c r="I26" s="568"/>
      <c r="J26" s="568"/>
      <c r="K26" s="568"/>
      <c r="L26" s="560"/>
      <c r="M26" s="495" t="s">
        <v>145</v>
      </c>
      <c r="N26" s="495" t="s">
        <v>146</v>
      </c>
      <c r="O26" s="495" t="s">
        <v>156</v>
      </c>
      <c r="P26" s="495" t="s">
        <v>157</v>
      </c>
      <c r="Q26" s="495" t="s">
        <v>145</v>
      </c>
      <c r="R26" s="495" t="s">
        <v>146</v>
      </c>
      <c r="S26" s="495" t="s">
        <v>156</v>
      </c>
      <c r="T26" s="495" t="s">
        <v>157</v>
      </c>
      <c r="U26" s="495" t="s">
        <v>145</v>
      </c>
      <c r="V26" s="495" t="s">
        <v>146</v>
      </c>
      <c r="W26" s="495" t="s">
        <v>156</v>
      </c>
      <c r="X26" s="495" t="s">
        <v>157</v>
      </c>
      <c r="Y26" s="495" t="s">
        <v>145</v>
      </c>
      <c r="Z26" s="495" t="s">
        <v>146</v>
      </c>
      <c r="AA26" s="495" t="s">
        <v>156</v>
      </c>
      <c r="AB26" s="495" t="s">
        <v>157</v>
      </c>
      <c r="AC26" s="495" t="s">
        <v>145</v>
      </c>
      <c r="AD26" s="495" t="s">
        <v>146</v>
      </c>
      <c r="AE26" s="495" t="s">
        <v>156</v>
      </c>
      <c r="AF26" s="495" t="s">
        <v>157</v>
      </c>
    </row>
    <row r="27" spans="1:32" ht="24.95" customHeight="1">
      <c r="A27" s="530"/>
      <c r="B27" s="536"/>
      <c r="C27" s="569"/>
      <c r="D27" s="569"/>
      <c r="E27" s="569"/>
      <c r="F27" s="569"/>
      <c r="G27" s="569"/>
      <c r="H27" s="569"/>
      <c r="I27" s="569"/>
      <c r="J27" s="569"/>
      <c r="K27" s="569"/>
      <c r="L27" s="537"/>
      <c r="M27" s="496"/>
      <c r="N27" s="496"/>
      <c r="O27" s="496"/>
      <c r="P27" s="496"/>
      <c r="Q27" s="496"/>
      <c r="R27" s="496"/>
      <c r="S27" s="496"/>
      <c r="T27" s="496"/>
      <c r="U27" s="496"/>
      <c r="V27" s="496"/>
      <c r="W27" s="496"/>
      <c r="X27" s="496"/>
      <c r="Y27" s="496"/>
      <c r="Z27" s="496"/>
      <c r="AA27" s="496"/>
      <c r="AB27" s="496"/>
      <c r="AC27" s="496"/>
      <c r="AD27" s="496"/>
      <c r="AE27" s="496"/>
      <c r="AF27" s="496"/>
    </row>
    <row r="28" spans="1:32" ht="33.75" customHeight="1">
      <c r="A28" s="267">
        <v>1</v>
      </c>
      <c r="B28" s="553">
        <v>2</v>
      </c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269">
        <v>3</v>
      </c>
      <c r="N28" s="269">
        <v>4</v>
      </c>
      <c r="O28" s="269">
        <v>5</v>
      </c>
      <c r="P28" s="269">
        <v>6</v>
      </c>
      <c r="Q28" s="269">
        <v>7</v>
      </c>
      <c r="R28" s="269">
        <v>8</v>
      </c>
      <c r="S28" s="269">
        <v>9</v>
      </c>
      <c r="T28" s="269">
        <v>10</v>
      </c>
      <c r="U28" s="269">
        <v>11</v>
      </c>
      <c r="V28" s="269">
        <v>12</v>
      </c>
      <c r="W28" s="269">
        <v>13</v>
      </c>
      <c r="X28" s="269">
        <v>14</v>
      </c>
      <c r="Y28" s="269">
        <v>15</v>
      </c>
      <c r="Z28" s="269">
        <v>16</v>
      </c>
      <c r="AA28" s="269">
        <v>17</v>
      </c>
      <c r="AB28" s="269">
        <v>18</v>
      </c>
      <c r="AC28" s="269">
        <v>19</v>
      </c>
      <c r="AD28" s="269">
        <v>20</v>
      </c>
      <c r="AE28" s="269">
        <v>21</v>
      </c>
      <c r="AF28" s="269">
        <v>22</v>
      </c>
    </row>
    <row r="29" spans="1:32" ht="28.5" customHeight="1">
      <c r="A29" s="139">
        <v>1</v>
      </c>
      <c r="B29" s="573" t="s">
        <v>528</v>
      </c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152"/>
      <c r="N29" s="152"/>
      <c r="O29" s="152">
        <f>N29-M29</f>
        <v>0</v>
      </c>
      <c r="P29" s="153" t="e">
        <f>N29/M29*100</f>
        <v>#DIV/0!</v>
      </c>
      <c r="Q29" s="152"/>
      <c r="R29" s="152"/>
      <c r="S29" s="152">
        <f>R29-Q29</f>
        <v>0</v>
      </c>
      <c r="T29" s="153" t="e">
        <f>X29</f>
        <v>#DIV/0!</v>
      </c>
      <c r="U29" s="110">
        <v>360</v>
      </c>
      <c r="V29" s="110"/>
      <c r="W29" s="110">
        <f>V29-U29</f>
        <v>-360</v>
      </c>
      <c r="X29" s="237" t="e">
        <f>AB29</f>
        <v>#DIV/0!</v>
      </c>
      <c r="Y29" s="110"/>
      <c r="Z29" s="110"/>
      <c r="AA29" s="110">
        <f>Z29-Y29</f>
        <v>0</v>
      </c>
      <c r="AB29" s="237" t="e">
        <f>Z29/Y29*100</f>
        <v>#DIV/0!</v>
      </c>
      <c r="AC29" s="110">
        <f t="shared" ref="AC29:AD36" si="0">SUM(M29,Q29,U29,Y29)</f>
        <v>360</v>
      </c>
      <c r="AD29" s="110">
        <f t="shared" si="0"/>
        <v>0</v>
      </c>
      <c r="AE29" s="110">
        <f>AD29-AC29</f>
        <v>-360</v>
      </c>
      <c r="AF29" s="110">
        <f>AE29-AD29</f>
        <v>-360</v>
      </c>
    </row>
    <row r="30" spans="1:32" ht="28.5" customHeight="1">
      <c r="A30" s="139">
        <v>2</v>
      </c>
      <c r="B30" s="503" t="s">
        <v>531</v>
      </c>
      <c r="C30" s="504" t="s">
        <v>531</v>
      </c>
      <c r="D30" s="504" t="s">
        <v>531</v>
      </c>
      <c r="E30" s="504" t="s">
        <v>531</v>
      </c>
      <c r="F30" s="504" t="s">
        <v>531</v>
      </c>
      <c r="G30" s="504" t="s">
        <v>531</v>
      </c>
      <c r="H30" s="504" t="s">
        <v>531</v>
      </c>
      <c r="I30" s="504" t="s">
        <v>531</v>
      </c>
      <c r="J30" s="504" t="s">
        <v>531</v>
      </c>
      <c r="K30" s="504" t="s">
        <v>531</v>
      </c>
      <c r="L30" s="505" t="s">
        <v>531</v>
      </c>
      <c r="M30" s="152"/>
      <c r="N30" s="152"/>
      <c r="O30" s="152">
        <f>N30-M30</f>
        <v>0</v>
      </c>
      <c r="P30" s="153" t="e">
        <f>N30/M30*100</f>
        <v>#DIV/0!</v>
      </c>
      <c r="Q30" s="152"/>
      <c r="R30" s="152"/>
      <c r="S30" s="152">
        <f>R30-Q30</f>
        <v>0</v>
      </c>
      <c r="T30" s="153" t="e">
        <f>R30/Q30*100</f>
        <v>#DIV/0!</v>
      </c>
      <c r="U30" s="110"/>
      <c r="V30" s="110">
        <v>6</v>
      </c>
      <c r="W30" s="110">
        <f>V30-U30</f>
        <v>6</v>
      </c>
      <c r="X30" s="237" t="e">
        <f t="shared" ref="X30:X36" si="1">AB30</f>
        <v>#DIV/0!</v>
      </c>
      <c r="Y30" s="110"/>
      <c r="Z30" s="110"/>
      <c r="AA30" s="110">
        <f>Z30-Y30</f>
        <v>0</v>
      </c>
      <c r="AB30" s="237" t="e">
        <f>Z30/Y30*100</f>
        <v>#DIV/0!</v>
      </c>
      <c r="AC30" s="110">
        <f t="shared" si="0"/>
        <v>0</v>
      </c>
      <c r="AD30" s="110">
        <f t="shared" si="0"/>
        <v>6</v>
      </c>
      <c r="AE30" s="110">
        <f>AD30-AC30</f>
        <v>6</v>
      </c>
      <c r="AF30" s="110">
        <f>AE30-AD30</f>
        <v>0</v>
      </c>
    </row>
    <row r="31" spans="1:32" ht="28.5" customHeight="1">
      <c r="A31" s="139">
        <v>3</v>
      </c>
      <c r="B31" s="503" t="s">
        <v>532</v>
      </c>
      <c r="C31" s="504" t="s">
        <v>532</v>
      </c>
      <c r="D31" s="504" t="s">
        <v>532</v>
      </c>
      <c r="E31" s="504" t="s">
        <v>532</v>
      </c>
      <c r="F31" s="504" t="s">
        <v>532</v>
      </c>
      <c r="G31" s="504" t="s">
        <v>532</v>
      </c>
      <c r="H31" s="504" t="s">
        <v>532</v>
      </c>
      <c r="I31" s="504" t="s">
        <v>532</v>
      </c>
      <c r="J31" s="504" t="s">
        <v>532</v>
      </c>
      <c r="K31" s="504" t="s">
        <v>532</v>
      </c>
      <c r="L31" s="505" t="s">
        <v>532</v>
      </c>
      <c r="M31" s="152"/>
      <c r="N31" s="152"/>
      <c r="O31" s="152"/>
      <c r="P31" s="153"/>
      <c r="Q31" s="152"/>
      <c r="R31" s="152"/>
      <c r="S31" s="152"/>
      <c r="T31" s="153"/>
      <c r="U31" s="110"/>
      <c r="V31" s="110">
        <v>8</v>
      </c>
      <c r="W31" s="110">
        <f t="shared" ref="W31:W36" si="2">V31-U31</f>
        <v>8</v>
      </c>
      <c r="X31" s="238">
        <f t="shared" si="1"/>
        <v>0</v>
      </c>
      <c r="Y31" s="110"/>
      <c r="Z31" s="110"/>
      <c r="AA31" s="110"/>
      <c r="AB31" s="237"/>
      <c r="AC31" s="110"/>
      <c r="AD31" s="110">
        <f t="shared" si="0"/>
        <v>8</v>
      </c>
      <c r="AE31" s="110">
        <f t="shared" ref="AE31:AE36" si="3">AD31-AC31</f>
        <v>8</v>
      </c>
      <c r="AF31" s="110">
        <f t="shared" ref="AF31:AF36" si="4">AE31-AD31</f>
        <v>0</v>
      </c>
    </row>
    <row r="32" spans="1:32" ht="28.5" customHeight="1">
      <c r="A32" s="139">
        <v>4</v>
      </c>
      <c r="B32" s="503" t="s">
        <v>533</v>
      </c>
      <c r="C32" s="504" t="s">
        <v>533</v>
      </c>
      <c r="D32" s="504" t="s">
        <v>533</v>
      </c>
      <c r="E32" s="504" t="s">
        <v>533</v>
      </c>
      <c r="F32" s="504" t="s">
        <v>533</v>
      </c>
      <c r="G32" s="504" t="s">
        <v>533</v>
      </c>
      <c r="H32" s="504" t="s">
        <v>533</v>
      </c>
      <c r="I32" s="504" t="s">
        <v>533</v>
      </c>
      <c r="J32" s="504" t="s">
        <v>533</v>
      </c>
      <c r="K32" s="504" t="s">
        <v>533</v>
      </c>
      <c r="L32" s="505" t="s">
        <v>533</v>
      </c>
      <c r="M32" s="152"/>
      <c r="N32" s="152"/>
      <c r="O32" s="152"/>
      <c r="P32" s="153"/>
      <c r="Q32" s="152"/>
      <c r="R32" s="152"/>
      <c r="S32" s="152"/>
      <c r="T32" s="153"/>
      <c r="U32" s="110"/>
      <c r="V32" s="110">
        <v>21</v>
      </c>
      <c r="W32" s="110">
        <f t="shared" si="2"/>
        <v>21</v>
      </c>
      <c r="X32" s="238">
        <f t="shared" si="1"/>
        <v>0</v>
      </c>
      <c r="Y32" s="110"/>
      <c r="Z32" s="110"/>
      <c r="AA32" s="110"/>
      <c r="AB32" s="237"/>
      <c r="AC32" s="110"/>
      <c r="AD32" s="110">
        <f t="shared" si="0"/>
        <v>21</v>
      </c>
      <c r="AE32" s="110">
        <f t="shared" si="3"/>
        <v>21</v>
      </c>
      <c r="AF32" s="110">
        <f t="shared" si="4"/>
        <v>0</v>
      </c>
    </row>
    <row r="33" spans="1:32" ht="28.5" customHeight="1">
      <c r="A33" s="139">
        <v>5</v>
      </c>
      <c r="B33" s="503" t="s">
        <v>534</v>
      </c>
      <c r="C33" s="504" t="s">
        <v>534</v>
      </c>
      <c r="D33" s="504" t="s">
        <v>534</v>
      </c>
      <c r="E33" s="504" t="s">
        <v>534</v>
      </c>
      <c r="F33" s="504" t="s">
        <v>534</v>
      </c>
      <c r="G33" s="504" t="s">
        <v>534</v>
      </c>
      <c r="H33" s="504" t="s">
        <v>534</v>
      </c>
      <c r="I33" s="504" t="s">
        <v>534</v>
      </c>
      <c r="J33" s="504" t="s">
        <v>534</v>
      </c>
      <c r="K33" s="504" t="s">
        <v>534</v>
      </c>
      <c r="L33" s="505" t="s">
        <v>534</v>
      </c>
      <c r="M33" s="152"/>
      <c r="N33" s="152"/>
      <c r="O33" s="152"/>
      <c r="P33" s="153"/>
      <c r="Q33" s="152"/>
      <c r="R33" s="152"/>
      <c r="S33" s="152"/>
      <c r="T33" s="153"/>
      <c r="U33" s="110"/>
      <c r="V33" s="110">
        <v>6</v>
      </c>
      <c r="W33" s="110">
        <f t="shared" si="2"/>
        <v>6</v>
      </c>
      <c r="X33" s="238">
        <f t="shared" si="1"/>
        <v>0</v>
      </c>
      <c r="Y33" s="110"/>
      <c r="Z33" s="110"/>
      <c r="AA33" s="110"/>
      <c r="AB33" s="237"/>
      <c r="AC33" s="110"/>
      <c r="AD33" s="110">
        <f t="shared" si="0"/>
        <v>6</v>
      </c>
      <c r="AE33" s="110">
        <f t="shared" si="3"/>
        <v>6</v>
      </c>
      <c r="AF33" s="110">
        <f t="shared" si="4"/>
        <v>0</v>
      </c>
    </row>
    <row r="34" spans="1:32" ht="28.5" customHeight="1">
      <c r="A34" s="139">
        <v>6</v>
      </c>
      <c r="B34" s="503" t="s">
        <v>548</v>
      </c>
      <c r="C34" s="504" t="s">
        <v>498</v>
      </c>
      <c r="D34" s="504" t="s">
        <v>498</v>
      </c>
      <c r="E34" s="504" t="s">
        <v>498</v>
      </c>
      <c r="F34" s="504" t="s">
        <v>498</v>
      </c>
      <c r="G34" s="504" t="s">
        <v>498</v>
      </c>
      <c r="H34" s="504" t="s">
        <v>498</v>
      </c>
      <c r="I34" s="504" t="s">
        <v>498</v>
      </c>
      <c r="J34" s="504" t="s">
        <v>498</v>
      </c>
      <c r="K34" s="504" t="s">
        <v>498</v>
      </c>
      <c r="L34" s="505" t="s">
        <v>498</v>
      </c>
      <c r="M34" s="152"/>
      <c r="N34" s="152"/>
      <c r="O34" s="152"/>
      <c r="P34" s="153"/>
      <c r="Q34" s="152"/>
      <c r="R34" s="152"/>
      <c r="S34" s="152"/>
      <c r="T34" s="153"/>
      <c r="U34" s="110"/>
      <c r="V34" s="110">
        <v>3.5</v>
      </c>
      <c r="W34" s="110">
        <f t="shared" si="2"/>
        <v>3.5</v>
      </c>
      <c r="X34" s="238">
        <f t="shared" si="1"/>
        <v>0</v>
      </c>
      <c r="Y34" s="110"/>
      <c r="Z34" s="110"/>
      <c r="AA34" s="110"/>
      <c r="AB34" s="237"/>
      <c r="AC34" s="110"/>
      <c r="AD34" s="110">
        <f t="shared" si="0"/>
        <v>3.5</v>
      </c>
      <c r="AE34" s="110">
        <f t="shared" si="3"/>
        <v>3.5</v>
      </c>
      <c r="AF34" s="110">
        <f t="shared" si="4"/>
        <v>0</v>
      </c>
    </row>
    <row r="35" spans="1:32" ht="28.5" customHeight="1">
      <c r="A35" s="139">
        <v>7</v>
      </c>
      <c r="B35" s="503" t="s">
        <v>549</v>
      </c>
      <c r="C35" s="504" t="s">
        <v>530</v>
      </c>
      <c r="D35" s="504" t="s">
        <v>530</v>
      </c>
      <c r="E35" s="504" t="s">
        <v>530</v>
      </c>
      <c r="F35" s="504" t="s">
        <v>530</v>
      </c>
      <c r="G35" s="504" t="s">
        <v>530</v>
      </c>
      <c r="H35" s="504" t="s">
        <v>530</v>
      </c>
      <c r="I35" s="504" t="s">
        <v>530</v>
      </c>
      <c r="J35" s="504" t="s">
        <v>530</v>
      </c>
      <c r="K35" s="504" t="s">
        <v>530</v>
      </c>
      <c r="L35" s="505" t="s">
        <v>530</v>
      </c>
      <c r="M35" s="152"/>
      <c r="N35" s="152"/>
      <c r="O35" s="152"/>
      <c r="P35" s="153"/>
      <c r="Q35" s="152"/>
      <c r="R35" s="152"/>
      <c r="S35" s="152"/>
      <c r="T35" s="153"/>
      <c r="U35" s="110"/>
      <c r="V35" s="110">
        <v>3.5</v>
      </c>
      <c r="W35" s="110">
        <f t="shared" si="2"/>
        <v>3.5</v>
      </c>
      <c r="X35" s="238">
        <f t="shared" si="1"/>
        <v>0</v>
      </c>
      <c r="Y35" s="110"/>
      <c r="Z35" s="110"/>
      <c r="AA35" s="110"/>
      <c r="AB35" s="237"/>
      <c r="AC35" s="110"/>
      <c r="AD35" s="110">
        <f t="shared" si="0"/>
        <v>3.5</v>
      </c>
      <c r="AE35" s="110">
        <f t="shared" si="3"/>
        <v>3.5</v>
      </c>
      <c r="AF35" s="110">
        <f t="shared" si="4"/>
        <v>0</v>
      </c>
    </row>
    <row r="36" spans="1:32" ht="28.5" customHeight="1">
      <c r="A36" s="139">
        <v>8</v>
      </c>
      <c r="B36" s="503" t="s">
        <v>550</v>
      </c>
      <c r="C36" s="504" t="s">
        <v>497</v>
      </c>
      <c r="D36" s="504" t="s">
        <v>497</v>
      </c>
      <c r="E36" s="504" t="s">
        <v>497</v>
      </c>
      <c r="F36" s="504" t="s">
        <v>497</v>
      </c>
      <c r="G36" s="504" t="s">
        <v>497</v>
      </c>
      <c r="H36" s="504" t="s">
        <v>497</v>
      </c>
      <c r="I36" s="504" t="s">
        <v>497</v>
      </c>
      <c r="J36" s="504" t="s">
        <v>497</v>
      </c>
      <c r="K36" s="504" t="s">
        <v>497</v>
      </c>
      <c r="L36" s="505" t="s">
        <v>497</v>
      </c>
      <c r="M36" s="152"/>
      <c r="N36" s="152"/>
      <c r="O36" s="152"/>
      <c r="P36" s="153"/>
      <c r="Q36" s="152"/>
      <c r="R36" s="152"/>
      <c r="S36" s="152"/>
      <c r="T36" s="153"/>
      <c r="U36" s="110"/>
      <c r="V36" s="110">
        <v>8</v>
      </c>
      <c r="W36" s="110">
        <f t="shared" si="2"/>
        <v>8</v>
      </c>
      <c r="X36" s="238">
        <f t="shared" si="1"/>
        <v>0</v>
      </c>
      <c r="Y36" s="110"/>
      <c r="Z36" s="110"/>
      <c r="AA36" s="110"/>
      <c r="AB36" s="237"/>
      <c r="AC36" s="110"/>
      <c r="AD36" s="110">
        <f t="shared" si="0"/>
        <v>8</v>
      </c>
      <c r="AE36" s="110">
        <f t="shared" si="3"/>
        <v>8</v>
      </c>
      <c r="AF36" s="110">
        <f t="shared" si="4"/>
        <v>0</v>
      </c>
    </row>
    <row r="37" spans="1:32" ht="33.75" customHeight="1">
      <c r="A37" s="500" t="s">
        <v>50</v>
      </c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2"/>
      <c r="M37" s="154">
        <f>SUM(M29:M36)</f>
        <v>0</v>
      </c>
      <c r="N37" s="154">
        <f>SUM(N29:N36)</f>
        <v>0</v>
      </c>
      <c r="O37" s="154">
        <f>SUM(O29:O36)</f>
        <v>0</v>
      </c>
      <c r="P37" s="155" t="e">
        <f>N37/M37*100</f>
        <v>#DIV/0!</v>
      </c>
      <c r="Q37" s="154">
        <f>SUM(Q29:Q36)</f>
        <v>0</v>
      </c>
      <c r="R37" s="154">
        <f>SUM(R29:R36)</f>
        <v>0</v>
      </c>
      <c r="S37" s="154">
        <f>SUM(S29:S36)</f>
        <v>0</v>
      </c>
      <c r="T37" s="155" t="e">
        <f>R37/Q37*100</f>
        <v>#DIV/0!</v>
      </c>
      <c r="U37" s="109">
        <f>SUM(U29:U36)</f>
        <v>360</v>
      </c>
      <c r="V37" s="109">
        <f>SUM(V29:V36)</f>
        <v>56</v>
      </c>
      <c r="W37" s="109">
        <f>SUM(W29:W36)</f>
        <v>-304</v>
      </c>
      <c r="X37" s="239">
        <f>V37/U37*100</f>
        <v>15.555555555555555</v>
      </c>
      <c r="Y37" s="109">
        <f>SUM(Y29:Y36)</f>
        <v>0</v>
      </c>
      <c r="Z37" s="109">
        <f>SUM(Z29:Z36)</f>
        <v>0</v>
      </c>
      <c r="AA37" s="109">
        <f>SUM(AA29:AA36)</f>
        <v>0</v>
      </c>
      <c r="AB37" s="240" t="e">
        <f>Z37/Y37*100</f>
        <v>#DIV/0!</v>
      </c>
      <c r="AC37" s="109">
        <f>SUM(AC29:AC36)</f>
        <v>360</v>
      </c>
      <c r="AD37" s="109">
        <f>SUM(AD29:AD36)</f>
        <v>56</v>
      </c>
      <c r="AE37" s="109">
        <f>SUM(AE29:AE36)</f>
        <v>-304</v>
      </c>
      <c r="AF37" s="239">
        <f>AD37/AC37*100</f>
        <v>15.555555555555555</v>
      </c>
    </row>
    <row r="38" spans="1:32" ht="34.5" customHeight="1">
      <c r="A38" s="503" t="s">
        <v>51</v>
      </c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5"/>
      <c r="M38" s="152">
        <f>M37/AC37*100</f>
        <v>0</v>
      </c>
      <c r="N38" s="156">
        <f>N37/AD37*100</f>
        <v>0</v>
      </c>
      <c r="O38" s="156"/>
      <c r="P38" s="156"/>
      <c r="Q38" s="156">
        <f>Q37/AC37*100</f>
        <v>0</v>
      </c>
      <c r="R38" s="156">
        <f>R37/AD37*100</f>
        <v>0</v>
      </c>
      <c r="S38" s="152"/>
      <c r="T38" s="152"/>
      <c r="U38" s="152">
        <f>U37/AC37*100</f>
        <v>100</v>
      </c>
      <c r="V38" s="152">
        <f>V37/AD37*100</f>
        <v>100</v>
      </c>
      <c r="W38" s="152"/>
      <c r="X38" s="152"/>
      <c r="Y38" s="152">
        <f>Y37/AC37*100</f>
        <v>0</v>
      </c>
      <c r="Z38" s="156">
        <f>Z37/AD37*100</f>
        <v>0</v>
      </c>
      <c r="AA38" s="152"/>
      <c r="AB38" s="152"/>
      <c r="AC38" s="152">
        <f>SUM(M38,Q38,U38,Y38)</f>
        <v>100</v>
      </c>
      <c r="AD38" s="152">
        <f>SUM(N38,R38,V38,Z38)</f>
        <v>100</v>
      </c>
      <c r="AE38" s="152"/>
      <c r="AF38" s="152"/>
    </row>
    <row r="39" spans="1:32" ht="15" customHeight="1">
      <c r="A39" s="34"/>
      <c r="B39" s="34"/>
      <c r="C39" s="34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15" customHeight="1">
      <c r="A40" s="34"/>
      <c r="B40" s="34"/>
      <c r="C40" s="34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s="148" customFormat="1" ht="31.5" customHeight="1">
      <c r="A41" s="149"/>
      <c r="B41" s="149"/>
      <c r="C41" s="149" t="s">
        <v>355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</row>
    <row r="42" spans="1:32" s="159" customFormat="1" ht="20.2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58"/>
      <c r="L42" s="121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563" t="s">
        <v>329</v>
      </c>
      <c r="AE42" s="563"/>
      <c r="AF42" s="563"/>
    </row>
    <row r="43" spans="1:32" s="160" customFormat="1" ht="34.5" customHeight="1">
      <c r="A43" s="402" t="s">
        <v>47</v>
      </c>
      <c r="B43" s="465" t="s">
        <v>183</v>
      </c>
      <c r="C43" s="467"/>
      <c r="D43" s="403" t="s">
        <v>185</v>
      </c>
      <c r="E43" s="403"/>
      <c r="F43" s="403" t="s">
        <v>130</v>
      </c>
      <c r="G43" s="403"/>
      <c r="H43" s="403" t="s">
        <v>287</v>
      </c>
      <c r="I43" s="403"/>
      <c r="J43" s="403" t="s">
        <v>288</v>
      </c>
      <c r="K43" s="403"/>
      <c r="L43" s="403" t="s">
        <v>454</v>
      </c>
      <c r="M43" s="403"/>
      <c r="N43" s="403"/>
      <c r="O43" s="403"/>
      <c r="P43" s="403"/>
      <c r="Q43" s="403"/>
      <c r="R43" s="403"/>
      <c r="S43" s="403"/>
      <c r="T43" s="403"/>
      <c r="U43" s="403"/>
      <c r="V43" s="403" t="s">
        <v>184</v>
      </c>
      <c r="W43" s="403"/>
      <c r="X43" s="403"/>
      <c r="Y43" s="403"/>
      <c r="Z43" s="403"/>
      <c r="AA43" s="403" t="s">
        <v>290</v>
      </c>
      <c r="AB43" s="403"/>
      <c r="AC43" s="403"/>
      <c r="AD43" s="403"/>
      <c r="AE43" s="403"/>
      <c r="AF43" s="403"/>
    </row>
    <row r="44" spans="1:32" s="160" customFormat="1" ht="52.5" customHeight="1">
      <c r="A44" s="402"/>
      <c r="B44" s="551"/>
      <c r="C44" s="552"/>
      <c r="D44" s="403"/>
      <c r="E44" s="403"/>
      <c r="F44" s="403"/>
      <c r="G44" s="403"/>
      <c r="H44" s="403"/>
      <c r="I44" s="403"/>
      <c r="J44" s="403"/>
      <c r="K44" s="403"/>
      <c r="L44" s="403" t="s">
        <v>167</v>
      </c>
      <c r="M44" s="403"/>
      <c r="N44" s="403" t="s">
        <v>171</v>
      </c>
      <c r="O44" s="403"/>
      <c r="P44" s="403" t="s">
        <v>172</v>
      </c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</row>
    <row r="45" spans="1:32" s="161" customFormat="1" ht="90" customHeight="1">
      <c r="A45" s="402"/>
      <c r="B45" s="488"/>
      <c r="C45" s="490"/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 t="s">
        <v>168</v>
      </c>
      <c r="Q45" s="403"/>
      <c r="R45" s="403" t="s">
        <v>169</v>
      </c>
      <c r="S45" s="403"/>
      <c r="T45" s="403" t="s">
        <v>170</v>
      </c>
      <c r="U45" s="403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</row>
    <row r="46" spans="1:32" s="160" customFormat="1" ht="30" customHeight="1">
      <c r="A46" s="125">
        <v>1</v>
      </c>
      <c r="B46" s="459">
        <v>2</v>
      </c>
      <c r="C46" s="460"/>
      <c r="D46" s="403">
        <v>3</v>
      </c>
      <c r="E46" s="403"/>
      <c r="F46" s="403">
        <v>4</v>
      </c>
      <c r="G46" s="403"/>
      <c r="H46" s="403">
        <v>5</v>
      </c>
      <c r="I46" s="403"/>
      <c r="J46" s="403">
        <v>6</v>
      </c>
      <c r="K46" s="403"/>
      <c r="L46" s="459">
        <v>7</v>
      </c>
      <c r="M46" s="460"/>
      <c r="N46" s="459">
        <v>8</v>
      </c>
      <c r="O46" s="460"/>
      <c r="P46" s="403">
        <v>9</v>
      </c>
      <c r="Q46" s="403"/>
      <c r="R46" s="402">
        <v>10</v>
      </c>
      <c r="S46" s="402"/>
      <c r="T46" s="403">
        <v>11</v>
      </c>
      <c r="U46" s="403"/>
      <c r="V46" s="403">
        <v>12</v>
      </c>
      <c r="W46" s="403"/>
      <c r="X46" s="403"/>
      <c r="Y46" s="403"/>
      <c r="Z46" s="403"/>
      <c r="AA46" s="403">
        <v>13</v>
      </c>
      <c r="AB46" s="403"/>
      <c r="AC46" s="403"/>
      <c r="AD46" s="403"/>
      <c r="AE46" s="403"/>
      <c r="AF46" s="403"/>
    </row>
    <row r="47" spans="1:32" s="160" customFormat="1" ht="30.75" customHeight="1">
      <c r="A47" s="162"/>
      <c r="B47" s="565"/>
      <c r="C47" s="566"/>
      <c r="D47" s="482"/>
      <c r="E47" s="482"/>
      <c r="F47" s="462"/>
      <c r="G47" s="462"/>
      <c r="H47" s="462"/>
      <c r="I47" s="462"/>
      <c r="J47" s="462"/>
      <c r="K47" s="462"/>
      <c r="L47" s="449"/>
      <c r="M47" s="451"/>
      <c r="N47" s="449">
        <f t="shared" ref="N47:N48" si="5">SUM(P47,R47,T47)</f>
        <v>0</v>
      </c>
      <c r="O47" s="451"/>
      <c r="P47" s="462"/>
      <c r="Q47" s="462"/>
      <c r="R47" s="462"/>
      <c r="S47" s="462"/>
      <c r="T47" s="462"/>
      <c r="U47" s="462"/>
      <c r="V47" s="494"/>
      <c r="W47" s="494"/>
      <c r="X47" s="494"/>
      <c r="Y47" s="494"/>
      <c r="Z47" s="494"/>
      <c r="AA47" s="479"/>
      <c r="AB47" s="479"/>
      <c r="AC47" s="479"/>
      <c r="AD47" s="479"/>
      <c r="AE47" s="479"/>
      <c r="AF47" s="479"/>
    </row>
    <row r="48" spans="1:32" s="160" customFormat="1" ht="33" customHeight="1">
      <c r="A48" s="162"/>
      <c r="B48" s="565"/>
      <c r="C48" s="566"/>
      <c r="D48" s="482"/>
      <c r="E48" s="482"/>
      <c r="F48" s="462"/>
      <c r="G48" s="462"/>
      <c r="H48" s="462"/>
      <c r="I48" s="462"/>
      <c r="J48" s="462"/>
      <c r="K48" s="462"/>
      <c r="L48" s="449"/>
      <c r="M48" s="451"/>
      <c r="N48" s="449">
        <f t="shared" si="5"/>
        <v>0</v>
      </c>
      <c r="O48" s="451"/>
      <c r="P48" s="462"/>
      <c r="Q48" s="462"/>
      <c r="R48" s="462"/>
      <c r="S48" s="462"/>
      <c r="T48" s="462"/>
      <c r="U48" s="462"/>
      <c r="V48" s="494"/>
      <c r="W48" s="494"/>
      <c r="X48" s="494"/>
      <c r="Y48" s="494"/>
      <c r="Z48" s="494"/>
      <c r="AA48" s="479"/>
      <c r="AB48" s="479"/>
      <c r="AC48" s="479"/>
      <c r="AD48" s="479"/>
      <c r="AE48" s="479"/>
      <c r="AF48" s="479"/>
    </row>
    <row r="49" spans="1:32" s="160" customFormat="1" ht="37.5" customHeight="1">
      <c r="A49" s="509" t="s">
        <v>50</v>
      </c>
      <c r="B49" s="510"/>
      <c r="C49" s="510"/>
      <c r="D49" s="510"/>
      <c r="E49" s="511"/>
      <c r="F49" s="461">
        <f>SUM(F47:F48)</f>
        <v>0</v>
      </c>
      <c r="G49" s="461"/>
      <c r="H49" s="461">
        <f>SUM(H47:H48)</f>
        <v>0</v>
      </c>
      <c r="I49" s="461"/>
      <c r="J49" s="461">
        <f>SUM(J47:J48)</f>
        <v>0</v>
      </c>
      <c r="K49" s="461"/>
      <c r="L49" s="461">
        <f>SUM(L47:L48)</f>
        <v>0</v>
      </c>
      <c r="M49" s="461"/>
      <c r="N49" s="461">
        <f>SUM(N47:N48)</f>
        <v>0</v>
      </c>
      <c r="O49" s="461"/>
      <c r="P49" s="461">
        <f>SUM(P47:P48)</f>
        <v>0</v>
      </c>
      <c r="Q49" s="461"/>
      <c r="R49" s="461">
        <f>SUM(R47:R48)</f>
        <v>0</v>
      </c>
      <c r="S49" s="461"/>
      <c r="T49" s="461">
        <f>SUM(T47:T48)</f>
        <v>0</v>
      </c>
      <c r="U49" s="461"/>
      <c r="V49" s="508"/>
      <c r="W49" s="508"/>
      <c r="X49" s="508"/>
      <c r="Y49" s="508"/>
      <c r="Z49" s="508"/>
      <c r="AA49" s="477"/>
      <c r="AB49" s="477"/>
      <c r="AC49" s="477"/>
      <c r="AD49" s="477"/>
      <c r="AE49" s="477"/>
      <c r="AF49" s="477"/>
    </row>
    <row r="50" spans="1:32" ht="15" customHeight="1">
      <c r="A50" s="34"/>
      <c r="B50" s="34"/>
      <c r="C50" s="34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1:32" ht="15" customHeight="1">
      <c r="A51" s="34"/>
      <c r="B51" s="34"/>
      <c r="C51" s="34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ht="15" customHeight="1">
      <c r="A52" s="34"/>
      <c r="B52" s="34"/>
      <c r="C52" s="34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ht="15" customHeight="1">
      <c r="A53" s="34"/>
      <c r="B53" s="34"/>
      <c r="C53" s="34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ht="32.25" customHeight="1">
      <c r="A54" s="34"/>
      <c r="B54" s="507" t="s">
        <v>373</v>
      </c>
      <c r="C54" s="507"/>
      <c r="D54" s="507"/>
      <c r="E54" s="507"/>
      <c r="F54" s="507"/>
      <c r="G54" s="507"/>
      <c r="H54" s="157"/>
      <c r="I54" s="157"/>
      <c r="J54" s="157"/>
      <c r="K54" s="157"/>
      <c r="L54" s="157"/>
      <c r="M54" s="506" t="s">
        <v>166</v>
      </c>
      <c r="N54" s="506"/>
      <c r="O54" s="506"/>
      <c r="P54" s="506"/>
      <c r="Q54" s="506"/>
      <c r="R54" s="157"/>
      <c r="S54" s="157"/>
      <c r="T54" s="157"/>
      <c r="U54" s="157"/>
      <c r="V54" s="157"/>
      <c r="W54" s="413" t="s">
        <v>490</v>
      </c>
      <c r="X54" s="413"/>
      <c r="Y54" s="413"/>
      <c r="Z54" s="413"/>
      <c r="AA54" s="413"/>
      <c r="AB54" s="121"/>
      <c r="AC54" s="121"/>
      <c r="AD54" s="121"/>
      <c r="AE54" s="121"/>
      <c r="AF54" s="121"/>
    </row>
    <row r="55" spans="1:32" s="245" customFormat="1" ht="33.75" customHeight="1">
      <c r="B55" s="391" t="s">
        <v>65</v>
      </c>
      <c r="C55" s="391"/>
      <c r="D55" s="391"/>
      <c r="E55" s="391"/>
      <c r="F55" s="391"/>
      <c r="G55" s="391"/>
      <c r="H55" s="148"/>
      <c r="I55" s="148"/>
      <c r="J55" s="148"/>
      <c r="K55" s="148"/>
      <c r="L55" s="148"/>
      <c r="M55" s="391" t="s">
        <v>66</v>
      </c>
      <c r="N55" s="391"/>
      <c r="O55" s="391"/>
      <c r="P55" s="391"/>
      <c r="Q55" s="391"/>
      <c r="V55" s="261"/>
      <c r="W55" s="391" t="s">
        <v>94</v>
      </c>
      <c r="X55" s="391"/>
      <c r="Y55" s="391"/>
      <c r="Z55" s="391"/>
      <c r="AA55" s="391"/>
    </row>
    <row r="56" spans="1:32" s="245" customFormat="1">
      <c r="F56" s="246"/>
      <c r="G56" s="246"/>
      <c r="H56" s="246"/>
      <c r="I56" s="246"/>
      <c r="J56" s="246"/>
      <c r="K56" s="246"/>
      <c r="L56" s="246"/>
      <c r="Q56" s="246"/>
      <c r="R56" s="246"/>
      <c r="S56" s="246"/>
      <c r="T56" s="246"/>
      <c r="X56" s="246"/>
      <c r="Y56" s="246"/>
      <c r="Z56" s="246"/>
      <c r="AA56" s="246"/>
    </row>
    <row r="57" spans="1:32">
      <c r="C57" s="163"/>
      <c r="D57" s="163"/>
      <c r="E57" s="163"/>
      <c r="F57" s="163"/>
      <c r="G57" s="163"/>
      <c r="H57" s="163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3"/>
      <c r="V57" s="163"/>
    </row>
    <row r="58" spans="1:32" s="562" customFormat="1" ht="12.75">
      <c r="A58" s="561" t="s">
        <v>336</v>
      </c>
    </row>
    <row r="59" spans="1:32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</row>
    <row r="60" spans="1:32">
      <c r="C60" s="165"/>
    </row>
    <row r="63" spans="1:32" ht="19.5">
      <c r="C63" s="91"/>
    </row>
    <row r="64" spans="1:32" ht="19.5">
      <c r="C64" s="91"/>
    </row>
    <row r="65" spans="3:3" ht="19.5">
      <c r="C65" s="91"/>
    </row>
    <row r="66" spans="3:3" ht="19.5">
      <c r="C66" s="91"/>
    </row>
    <row r="67" spans="3:3" ht="19.5">
      <c r="C67" s="91"/>
    </row>
    <row r="68" spans="3:3" ht="19.5">
      <c r="C68" s="91"/>
    </row>
    <row r="69" spans="3:3" ht="19.5">
      <c r="C69" s="91"/>
    </row>
  </sheetData>
  <mergeCells count="195">
    <mergeCell ref="AD1:AF1"/>
    <mergeCell ref="AA48:AF48"/>
    <mergeCell ref="AA49:AF49"/>
    <mergeCell ref="T26:T27"/>
    <mergeCell ref="V26:V27"/>
    <mergeCell ref="B25:L27"/>
    <mergeCell ref="D43:E45"/>
    <mergeCell ref="AD20:AF20"/>
    <mergeCell ref="AD24:AF24"/>
    <mergeCell ref="Q25:T25"/>
    <mergeCell ref="V43:Z45"/>
    <mergeCell ref="F48:G48"/>
    <mergeCell ref="F47:G47"/>
    <mergeCell ref="B48:C48"/>
    <mergeCell ref="R48:S48"/>
    <mergeCell ref="L47:M47"/>
    <mergeCell ref="N47:O47"/>
    <mergeCell ref="J47:K47"/>
    <mergeCell ref="R26:R27"/>
    <mergeCell ref="U26:U27"/>
    <mergeCell ref="B29:L29"/>
    <mergeCell ref="A20:Q20"/>
    <mergeCell ref="P17:Q17"/>
    <mergeCell ref="D17:G17"/>
    <mergeCell ref="A58:XFD58"/>
    <mergeCell ref="AA43:AF45"/>
    <mergeCell ref="AD42:AF42"/>
    <mergeCell ref="W26:W27"/>
    <mergeCell ref="X26:X27"/>
    <mergeCell ref="AC26:AC27"/>
    <mergeCell ref="AA47:AF47"/>
    <mergeCell ref="AA46:AF46"/>
    <mergeCell ref="AD26:AD27"/>
    <mergeCell ref="H47:I47"/>
    <mergeCell ref="H48:I48"/>
    <mergeCell ref="J48:K48"/>
    <mergeCell ref="A25:A27"/>
    <mergeCell ref="AE26:AE27"/>
    <mergeCell ref="AF26:AF27"/>
    <mergeCell ref="Y25:AB25"/>
    <mergeCell ref="S26:S27"/>
    <mergeCell ref="D48:E48"/>
    <mergeCell ref="L48:M48"/>
    <mergeCell ref="N48:O48"/>
    <mergeCell ref="Q26:Q27"/>
    <mergeCell ref="D47:E47"/>
    <mergeCell ref="B47:C47"/>
    <mergeCell ref="P47:Q47"/>
    <mergeCell ref="A14:A16"/>
    <mergeCell ref="H14:O16"/>
    <mergeCell ref="M25:P25"/>
    <mergeCell ref="P26:P27"/>
    <mergeCell ref="M26:M27"/>
    <mergeCell ref="N26:N27"/>
    <mergeCell ref="H19:O19"/>
    <mergeCell ref="H17:O17"/>
    <mergeCell ref="R9:T9"/>
    <mergeCell ref="B14:C16"/>
    <mergeCell ref="B17:C17"/>
    <mergeCell ref="O26:O27"/>
    <mergeCell ref="R17:T17"/>
    <mergeCell ref="U9:W9"/>
    <mergeCell ref="D46:E46"/>
    <mergeCell ref="B43:C45"/>
    <mergeCell ref="L43:U43"/>
    <mergeCell ref="B28:L28"/>
    <mergeCell ref="J46:K46"/>
    <mergeCell ref="P45:Q45"/>
    <mergeCell ref="R45:S45"/>
    <mergeCell ref="V46:Z46"/>
    <mergeCell ref="T45:U45"/>
    <mergeCell ref="L44:M45"/>
    <mergeCell ref="H43:I45"/>
    <mergeCell ref="H46:I46"/>
    <mergeCell ref="D14:G16"/>
    <mergeCell ref="X9:Z9"/>
    <mergeCell ref="P14:Q16"/>
    <mergeCell ref="R14:Z14"/>
    <mergeCell ref="R15:T16"/>
    <mergeCell ref="R20:T20"/>
    <mergeCell ref="P18:Q18"/>
    <mergeCell ref="P19:Q19"/>
    <mergeCell ref="B19:C19"/>
    <mergeCell ref="R46:S46"/>
    <mergeCell ref="B18:C18"/>
    <mergeCell ref="X8:Z8"/>
    <mergeCell ref="R8:T8"/>
    <mergeCell ref="AD7:AF7"/>
    <mergeCell ref="AD8:AF8"/>
    <mergeCell ref="AA8:AC8"/>
    <mergeCell ref="D8:F8"/>
    <mergeCell ref="B6:C6"/>
    <mergeCell ref="B7:C7"/>
    <mergeCell ref="B8:C8"/>
    <mergeCell ref="AD6:AF6"/>
    <mergeCell ref="AA7:AC7"/>
    <mergeCell ref="AA6:AC6"/>
    <mergeCell ref="AD9:AF9"/>
    <mergeCell ref="A4:A5"/>
    <mergeCell ref="U7:W7"/>
    <mergeCell ref="U5:W5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D7:F7"/>
    <mergeCell ref="AD4:AF5"/>
    <mergeCell ref="AA4:AC5"/>
    <mergeCell ref="R4:Z4"/>
    <mergeCell ref="R5:T5"/>
    <mergeCell ref="G8:Q8"/>
    <mergeCell ref="U8:W8"/>
    <mergeCell ref="X7:Z7"/>
    <mergeCell ref="A9:Q9"/>
    <mergeCell ref="R7:T7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A17:AC17"/>
    <mergeCell ref="AA18:AC18"/>
    <mergeCell ref="AD14:AF16"/>
    <mergeCell ref="AA14:AC16"/>
    <mergeCell ref="U18:W18"/>
    <mergeCell ref="U19:W19"/>
    <mergeCell ref="X20:Z20"/>
    <mergeCell ref="T48:U48"/>
    <mergeCell ref="B55:G55"/>
    <mergeCell ref="W55:AA55"/>
    <mergeCell ref="M54:Q54"/>
    <mergeCell ref="M55:Q55"/>
    <mergeCell ref="V48:Z48"/>
    <mergeCell ref="R49:S49"/>
    <mergeCell ref="H49:I49"/>
    <mergeCell ref="L49:M49"/>
    <mergeCell ref="N49:O49"/>
    <mergeCell ref="B54:G54"/>
    <mergeCell ref="W54:AA54"/>
    <mergeCell ref="T49:U49"/>
    <mergeCell ref="V49:Z49"/>
    <mergeCell ref="J49:K49"/>
    <mergeCell ref="P49:Q49"/>
    <mergeCell ref="F49:G49"/>
    <mergeCell ref="A49:E49"/>
    <mergeCell ref="P48:Q48"/>
    <mergeCell ref="B46:C46"/>
    <mergeCell ref="F43:G45"/>
    <mergeCell ref="F46:G46"/>
    <mergeCell ref="H18:O18"/>
    <mergeCell ref="R47:S47"/>
    <mergeCell ref="P44:U44"/>
    <mergeCell ref="A37:L37"/>
    <mergeCell ref="B30:L30"/>
    <mergeCell ref="P46:Q46"/>
    <mergeCell ref="A38:L38"/>
    <mergeCell ref="A43:A45"/>
    <mergeCell ref="J43:K45"/>
    <mergeCell ref="L46:M46"/>
    <mergeCell ref="N46:O46"/>
    <mergeCell ref="B31:L31"/>
    <mergeCell ref="B32:L32"/>
    <mergeCell ref="B33:L33"/>
    <mergeCell ref="B34:L34"/>
    <mergeCell ref="B35:L35"/>
    <mergeCell ref="B36:L36"/>
    <mergeCell ref="V47:Z47"/>
    <mergeCell ref="D18:G18"/>
    <mergeCell ref="D19:G19"/>
    <mergeCell ref="X18:Z18"/>
    <mergeCell ref="Y26:Y27"/>
    <mergeCell ref="Z26:Z27"/>
    <mergeCell ref="R18:T18"/>
    <mergeCell ref="R19:T19"/>
    <mergeCell ref="T47:U47"/>
    <mergeCell ref="T46:U46"/>
    <mergeCell ref="N44:O45"/>
  </mergeCells>
  <phoneticPr fontId="3" type="noConversion"/>
  <pageMargins left="0.24" right="0.16" top="0.2" bottom="0.2" header="0.31496062992125984" footer="0.31496062992125984"/>
  <pageSetup paperSize="9" scale="35" orientation="landscape" verticalDpi="1200" r:id="rId1"/>
  <headerFooter alignWithMargins="0"/>
  <ignoredErrors>
    <ignoredError sqref="U20:Z20 AE38:AF38 R9 U9:Z9 R20 M37:N37 F49:U49" formulaRange="1"/>
    <ignoredError sqref="AA38:AB38 O38 M38 P38:Q38 S38:U38 W38:Y38" evalError="1" formulaRange="1"/>
    <ignoredError sqref="AC38:AD38 N38 R38 Z38 AD7:AF8 AD18:AF19 P29 AB29 AD9:AF9 AD20:AF20 AB30 T30 P30" evalError="1"/>
    <ignoredError sqref="AC37:AD37 P37:R37 Y37:Z37 V37" evalError="1" formula="1" formulaRange="1"/>
    <ignoredError sqref="T37 X37 AB37" evalError="1" formula="1"/>
    <ignoredError sqref="W37 AA3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tabSelected="1" view="pageBreakPreview" zoomScale="75" zoomScaleNormal="75" zoomScaleSheetLayoutView="75" workbookViewId="0">
      <selection activeCell="S11" sqref="S11"/>
    </sheetView>
  </sheetViews>
  <sheetFormatPr defaultRowHeight="12.75"/>
  <cols>
    <col min="1" max="1" width="39.42578125" style="166" customWidth="1"/>
    <col min="2" max="2" width="12.85546875" style="166" customWidth="1"/>
    <col min="3" max="3" width="19.7109375" style="166" customWidth="1"/>
    <col min="4" max="4" width="19" style="166" customWidth="1"/>
    <col min="5" max="6" width="18.140625" style="166" customWidth="1"/>
    <col min="7" max="7" width="18.28515625" style="166" customWidth="1"/>
    <col min="8" max="8" width="18.7109375" style="166" customWidth="1"/>
    <col min="9" max="16384" width="9.140625" style="166"/>
  </cols>
  <sheetData>
    <row r="2" spans="1:8" ht="31.5" customHeight="1">
      <c r="G2" s="469" t="s">
        <v>363</v>
      </c>
      <c r="H2" s="469"/>
    </row>
    <row r="3" spans="1:8" ht="32.25" customHeight="1">
      <c r="A3" s="390" t="s">
        <v>405</v>
      </c>
      <c r="B3" s="390"/>
      <c r="C3" s="390"/>
      <c r="D3" s="390"/>
      <c r="E3" s="390"/>
      <c r="F3" s="390"/>
      <c r="G3" s="390"/>
      <c r="H3" s="390"/>
    </row>
    <row r="4" spans="1:8" ht="28.5" customHeight="1">
      <c r="A4" s="578" t="s">
        <v>382</v>
      </c>
      <c r="B4" s="578"/>
      <c r="C4" s="578"/>
      <c r="D4" s="578"/>
      <c r="E4" s="578"/>
      <c r="F4" s="578"/>
      <c r="G4" s="578"/>
      <c r="H4" s="578"/>
    </row>
    <row r="5" spans="1:8" ht="45.75" customHeight="1">
      <c r="A5" s="579" t="s">
        <v>160</v>
      </c>
      <c r="B5" s="427" t="s">
        <v>18</v>
      </c>
      <c r="C5" s="427" t="s">
        <v>406</v>
      </c>
      <c r="D5" s="427"/>
      <c r="E5" s="425" t="s">
        <v>454</v>
      </c>
      <c r="F5" s="425"/>
      <c r="G5" s="425"/>
      <c r="H5" s="425"/>
    </row>
    <row r="6" spans="1:8" ht="57" customHeight="1">
      <c r="A6" s="580"/>
      <c r="B6" s="427"/>
      <c r="C6" s="119" t="s">
        <v>444</v>
      </c>
      <c r="D6" s="119" t="s">
        <v>455</v>
      </c>
      <c r="E6" s="119" t="s">
        <v>150</v>
      </c>
      <c r="F6" s="119" t="s">
        <v>146</v>
      </c>
      <c r="G6" s="66" t="s">
        <v>156</v>
      </c>
      <c r="H6" s="66" t="s">
        <v>157</v>
      </c>
    </row>
    <row r="7" spans="1:8" ht="30" customHeight="1">
      <c r="A7" s="92">
        <v>1</v>
      </c>
      <c r="B7" s="119">
        <v>2</v>
      </c>
      <c r="C7" s="92">
        <v>3</v>
      </c>
      <c r="D7" s="119">
        <v>4</v>
      </c>
      <c r="E7" s="92">
        <v>5</v>
      </c>
      <c r="F7" s="119">
        <v>6</v>
      </c>
      <c r="G7" s="92">
        <v>7</v>
      </c>
      <c r="H7" s="119">
        <v>8</v>
      </c>
    </row>
    <row r="8" spans="1:8" ht="28.5" customHeight="1">
      <c r="A8" s="574" t="s">
        <v>345</v>
      </c>
      <c r="B8" s="575"/>
      <c r="C8" s="575"/>
      <c r="D8" s="575"/>
      <c r="E8" s="575"/>
      <c r="F8" s="575"/>
      <c r="G8" s="575"/>
      <c r="H8" s="576"/>
    </row>
    <row r="9" spans="1:8" ht="59.25" customHeight="1">
      <c r="A9" s="132" t="s">
        <v>346</v>
      </c>
      <c r="B9" s="167">
        <v>6000</v>
      </c>
      <c r="C9" s="133">
        <f>SUM(C11:C12)</f>
        <v>0</v>
      </c>
      <c r="D9" s="133">
        <f>SUM(D11:D12)</f>
        <v>0</v>
      </c>
      <c r="E9" s="133">
        <f>SUM(E11:E12)</f>
        <v>0</v>
      </c>
      <c r="F9" s="133">
        <f>SUM(F11:F12)</f>
        <v>0</v>
      </c>
      <c r="G9" s="133">
        <f>F9-E9</f>
        <v>0</v>
      </c>
      <c r="H9" s="175" t="e">
        <f>(F9/E9)*100</f>
        <v>#DIV/0!</v>
      </c>
    </row>
    <row r="10" spans="1:8" ht="39.75" customHeight="1">
      <c r="A10" s="577" t="s">
        <v>347</v>
      </c>
      <c r="B10" s="575"/>
      <c r="C10" s="575"/>
      <c r="D10" s="575"/>
      <c r="E10" s="575"/>
      <c r="F10" s="575"/>
      <c r="G10" s="575"/>
      <c r="H10" s="576"/>
    </row>
    <row r="11" spans="1:8" ht="66" customHeight="1">
      <c r="A11" s="168" t="s">
        <v>348</v>
      </c>
      <c r="B11" s="167">
        <v>6010</v>
      </c>
      <c r="C11" s="135"/>
      <c r="D11" s="135"/>
      <c r="E11" s="135"/>
      <c r="F11" s="135"/>
      <c r="G11" s="135"/>
      <c r="H11" s="176" t="e">
        <f>(F11/E11)*100</f>
        <v>#DIV/0!</v>
      </c>
    </row>
    <row r="12" spans="1:8" ht="56.25" customHeight="1">
      <c r="A12" s="168" t="s">
        <v>349</v>
      </c>
      <c r="B12" s="169">
        <v>6020</v>
      </c>
      <c r="C12" s="135"/>
      <c r="D12" s="135"/>
      <c r="E12" s="135"/>
      <c r="F12" s="135"/>
      <c r="G12" s="135"/>
      <c r="H12" s="176" t="e">
        <f>(F12/E12)*100</f>
        <v>#DIV/0!</v>
      </c>
    </row>
    <row r="13" spans="1:8" ht="35.25" customHeight="1">
      <c r="A13" s="170"/>
      <c r="B13" s="171"/>
      <c r="C13" s="172"/>
      <c r="D13" s="172"/>
      <c r="E13" s="172"/>
      <c r="F13" s="172"/>
      <c r="G13" s="172"/>
      <c r="H13" s="173"/>
    </row>
    <row r="14" spans="1:8" ht="41.25" customHeight="1">
      <c r="A14" s="29" t="s">
        <v>373</v>
      </c>
      <c r="B14" s="30"/>
      <c r="C14" s="393" t="s">
        <v>142</v>
      </c>
      <c r="D14" s="393"/>
      <c r="E14" s="174"/>
      <c r="F14" s="392" t="s">
        <v>490</v>
      </c>
      <c r="G14" s="392"/>
      <c r="H14" s="392"/>
    </row>
    <row r="15" spans="1:8" ht="18.75">
      <c r="A15" s="118" t="s">
        <v>65</v>
      </c>
      <c r="B15" s="21"/>
      <c r="C15" s="395" t="s">
        <v>66</v>
      </c>
      <c r="D15" s="395"/>
      <c r="E15" s="21"/>
      <c r="F15" s="391" t="s">
        <v>181</v>
      </c>
      <c r="G15" s="391"/>
      <c r="H15" s="391"/>
    </row>
    <row r="18" ht="3" customHeight="1"/>
  </sheetData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Normal="100" zoomScaleSheetLayoutView="80" workbookViewId="0">
      <selection activeCell="N23" sqref="N23"/>
    </sheetView>
  </sheetViews>
  <sheetFormatPr defaultRowHeight="18.75"/>
  <cols>
    <col min="1" max="1" width="60.28515625" style="21" customWidth="1"/>
    <col min="2" max="2" width="12.5703125" style="31" customWidth="1"/>
    <col min="3" max="3" width="14.85546875" style="31" customWidth="1"/>
    <col min="4" max="4" width="16.140625" style="31" customWidth="1"/>
    <col min="5" max="5" width="16.7109375" style="31" customWidth="1"/>
    <col min="6" max="6" width="16.140625" style="31" customWidth="1"/>
    <col min="7" max="7" width="17.140625" style="31" customWidth="1"/>
    <col min="8" max="16384" width="9.140625" style="21"/>
  </cols>
  <sheetData>
    <row r="2" spans="1:7" ht="33.75" customHeight="1">
      <c r="A2" s="419" t="s">
        <v>433</v>
      </c>
      <c r="B2" s="419"/>
      <c r="C2" s="419"/>
      <c r="D2" s="419"/>
      <c r="E2" s="419"/>
      <c r="F2" s="419"/>
      <c r="G2" s="419"/>
    </row>
    <row r="3" spans="1:7" ht="28.5" customHeight="1">
      <c r="A3" s="35"/>
      <c r="B3" s="36"/>
      <c r="C3" s="36"/>
      <c r="D3" s="35"/>
      <c r="E3" s="35"/>
      <c r="F3" s="35"/>
      <c r="G3" s="36"/>
    </row>
    <row r="4" spans="1:7" ht="60" customHeight="1">
      <c r="A4" s="93" t="s">
        <v>160</v>
      </c>
      <c r="B4" s="94" t="s">
        <v>18</v>
      </c>
      <c r="C4" s="94" t="s">
        <v>437</v>
      </c>
      <c r="D4" s="94" t="s">
        <v>439</v>
      </c>
      <c r="E4" s="94" t="s">
        <v>438</v>
      </c>
      <c r="F4" s="94" t="s">
        <v>411</v>
      </c>
      <c r="G4" s="95" t="s">
        <v>410</v>
      </c>
    </row>
    <row r="5" spans="1:7" ht="23.25" customHeight="1">
      <c r="A5" s="82">
        <v>1</v>
      </c>
      <c r="B5" s="49">
        <v>2</v>
      </c>
      <c r="C5" s="49">
        <v>3</v>
      </c>
      <c r="D5" s="49">
        <v>4</v>
      </c>
      <c r="E5" s="49">
        <v>5</v>
      </c>
      <c r="F5" s="49">
        <v>6</v>
      </c>
      <c r="G5" s="49">
        <v>7</v>
      </c>
    </row>
    <row r="6" spans="1:7" ht="44.25" customHeight="1">
      <c r="A6" s="46" t="s">
        <v>413</v>
      </c>
      <c r="B6" s="49">
        <v>6000</v>
      </c>
      <c r="C6" s="49"/>
      <c r="D6" s="84">
        <f>D7+D10</f>
        <v>0</v>
      </c>
      <c r="E6" s="84">
        <f>E7+E10</f>
        <v>0</v>
      </c>
      <c r="F6" s="84">
        <f>E6-D6</f>
        <v>0</v>
      </c>
      <c r="G6" s="84" t="e">
        <f>(E6/D6)*100</f>
        <v>#DIV/0!</v>
      </c>
    </row>
    <row r="7" spans="1:7" ht="31.5" customHeight="1">
      <c r="A7" s="96" t="s">
        <v>414</v>
      </c>
      <c r="B7" s="97">
        <v>6010</v>
      </c>
      <c r="C7" s="97"/>
      <c r="D7" s="83"/>
      <c r="E7" s="83"/>
      <c r="F7" s="84">
        <f t="shared" ref="F7:F12" si="0">E7-D7</f>
        <v>0</v>
      </c>
      <c r="G7" s="84" t="e">
        <f t="shared" ref="G7:G12" si="1">(E7/D7)*100</f>
        <v>#DIV/0!</v>
      </c>
    </row>
    <row r="8" spans="1:7" ht="21.75" customHeight="1">
      <c r="A8" s="96"/>
      <c r="B8" s="97"/>
      <c r="C8" s="97"/>
      <c r="D8" s="83"/>
      <c r="E8" s="83"/>
      <c r="F8" s="84">
        <f t="shared" si="0"/>
        <v>0</v>
      </c>
      <c r="G8" s="84" t="e">
        <f t="shared" si="1"/>
        <v>#DIV/0!</v>
      </c>
    </row>
    <row r="9" spans="1:7" ht="23.25" customHeight="1">
      <c r="A9" s="48"/>
      <c r="B9" s="49"/>
      <c r="C9" s="49"/>
      <c r="D9" s="84"/>
      <c r="E9" s="84"/>
      <c r="F9" s="84">
        <f t="shared" si="0"/>
        <v>0</v>
      </c>
      <c r="G9" s="84" t="e">
        <f t="shared" si="1"/>
        <v>#DIV/0!</v>
      </c>
    </row>
    <row r="10" spans="1:7" s="24" customFormat="1" ht="26.25" customHeight="1">
      <c r="A10" s="98" t="s">
        <v>415</v>
      </c>
      <c r="B10" s="99">
        <v>6020</v>
      </c>
      <c r="C10" s="99"/>
      <c r="D10" s="83"/>
      <c r="E10" s="83"/>
      <c r="F10" s="84">
        <f t="shared" si="0"/>
        <v>0</v>
      </c>
      <c r="G10" s="84" t="e">
        <f t="shared" si="1"/>
        <v>#DIV/0!</v>
      </c>
    </row>
    <row r="11" spans="1:7" ht="23.25" customHeight="1">
      <c r="A11" s="48"/>
      <c r="B11" s="49"/>
      <c r="C11" s="49"/>
      <c r="D11" s="84"/>
      <c r="E11" s="84"/>
      <c r="F11" s="84">
        <f t="shared" si="0"/>
        <v>0</v>
      </c>
      <c r="G11" s="84" t="e">
        <f t="shared" si="1"/>
        <v>#DIV/0!</v>
      </c>
    </row>
    <row r="12" spans="1:7" ht="24" customHeight="1">
      <c r="A12" s="48"/>
      <c r="B12" s="49"/>
      <c r="C12" s="49"/>
      <c r="D12" s="84"/>
      <c r="E12" s="84"/>
      <c r="F12" s="84">
        <f t="shared" si="0"/>
        <v>0</v>
      </c>
      <c r="G12" s="84" t="e">
        <f t="shared" si="1"/>
        <v>#DIV/0!</v>
      </c>
    </row>
    <row r="13" spans="1:7">
      <c r="A13" s="54"/>
      <c r="B13" s="55"/>
      <c r="C13" s="55"/>
      <c r="D13" s="56"/>
      <c r="E13" s="57"/>
      <c r="F13" s="57"/>
      <c r="G13" s="57"/>
    </row>
    <row r="14" spans="1:7" ht="26.25" customHeight="1">
      <c r="A14" s="58" t="s">
        <v>373</v>
      </c>
      <c r="B14" s="59"/>
      <c r="C14" s="59"/>
      <c r="D14" s="100" t="s">
        <v>80</v>
      </c>
      <c r="E14" s="60"/>
      <c r="F14" s="581" t="s">
        <v>397</v>
      </c>
      <c r="G14" s="581"/>
    </row>
    <row r="15" spans="1:7">
      <c r="A15" s="37" t="s">
        <v>375</v>
      </c>
      <c r="B15" s="38"/>
      <c r="C15" s="38"/>
      <c r="D15" s="37" t="s">
        <v>380</v>
      </c>
      <c r="E15" s="37"/>
      <c r="F15" s="428" t="s">
        <v>181</v>
      </c>
      <c r="G15" s="428"/>
    </row>
    <row r="16" spans="1:7">
      <c r="A16" s="54"/>
      <c r="B16" s="55"/>
      <c r="C16" s="55"/>
      <c r="D16" s="56"/>
      <c r="E16" s="57"/>
      <c r="F16" s="57"/>
      <c r="G16" s="57"/>
    </row>
    <row r="17" spans="1:7">
      <c r="A17" s="54"/>
      <c r="B17" s="55"/>
      <c r="C17" s="55"/>
      <c r="D17" s="56"/>
      <c r="E17" s="57"/>
      <c r="F17" s="57"/>
      <c r="G17" s="57"/>
    </row>
    <row r="18" spans="1:7">
      <c r="A18" s="54"/>
      <c r="B18" s="55"/>
      <c r="C18" s="55"/>
      <c r="D18" s="56"/>
      <c r="E18" s="57"/>
      <c r="F18" s="57"/>
      <c r="G18" s="57"/>
    </row>
    <row r="19" spans="1:7">
      <c r="A19" s="54"/>
      <c r="B19" s="55"/>
      <c r="C19" s="55"/>
      <c r="D19" s="56"/>
      <c r="E19" s="57"/>
      <c r="F19" s="57"/>
      <c r="G19" s="57"/>
    </row>
    <row r="20" spans="1:7">
      <c r="A20" s="54"/>
      <c r="B20" s="55"/>
      <c r="C20" s="55"/>
      <c r="D20" s="56"/>
      <c r="E20" s="57"/>
      <c r="F20" s="57"/>
      <c r="G20" s="57"/>
    </row>
    <row r="21" spans="1:7">
      <c r="A21" s="54"/>
      <c r="B21" s="55"/>
      <c r="C21" s="55"/>
      <c r="D21" s="56"/>
      <c r="E21" s="57"/>
      <c r="F21" s="57"/>
      <c r="G21" s="57"/>
    </row>
    <row r="22" spans="1:7">
      <c r="A22" s="54"/>
      <c r="B22" s="55"/>
      <c r="C22" s="55"/>
      <c r="D22" s="56"/>
      <c r="E22" s="57"/>
      <c r="F22" s="57"/>
      <c r="G22" s="57"/>
    </row>
    <row r="23" spans="1:7">
      <c r="A23" s="54"/>
      <c r="B23" s="55"/>
      <c r="C23" s="55"/>
      <c r="D23" s="56"/>
      <c r="E23" s="57"/>
      <c r="F23" s="57"/>
      <c r="G23" s="57"/>
    </row>
    <row r="24" spans="1:7">
      <c r="A24" s="54"/>
      <c r="B24" s="55"/>
      <c r="C24" s="55"/>
      <c r="D24" s="56"/>
      <c r="E24" s="57"/>
      <c r="F24" s="57"/>
      <c r="G24" s="57"/>
    </row>
    <row r="25" spans="1:7">
      <c r="A25" s="54"/>
      <c r="B25" s="55"/>
      <c r="C25" s="55"/>
      <c r="D25" s="56"/>
      <c r="E25" s="57"/>
      <c r="F25" s="57"/>
      <c r="G25" s="57"/>
    </row>
    <row r="26" spans="1:7">
      <c r="A26" s="54"/>
      <c r="B26" s="55"/>
      <c r="C26" s="55"/>
      <c r="D26" s="56"/>
      <c r="E26" s="57"/>
      <c r="F26" s="57"/>
      <c r="G26" s="57"/>
    </row>
    <row r="27" spans="1:7">
      <c r="A27" s="54"/>
      <c r="B27" s="55"/>
      <c r="C27" s="55"/>
      <c r="D27" s="56"/>
      <c r="E27" s="57"/>
      <c r="F27" s="57"/>
      <c r="G27" s="57"/>
    </row>
    <row r="28" spans="1:7">
      <c r="A28" s="54"/>
      <c r="B28" s="55"/>
      <c r="C28" s="55"/>
      <c r="D28" s="56"/>
      <c r="E28" s="57"/>
      <c r="F28" s="57"/>
      <c r="G28" s="57"/>
    </row>
    <row r="29" spans="1:7">
      <c r="A29" s="54"/>
      <c r="B29" s="55"/>
      <c r="C29" s="55"/>
      <c r="D29" s="56"/>
      <c r="E29" s="57"/>
      <c r="F29" s="57"/>
      <c r="G29" s="57"/>
    </row>
    <row r="30" spans="1:7">
      <c r="A30" s="54"/>
      <c r="B30" s="55"/>
      <c r="C30" s="55"/>
      <c r="D30" s="56"/>
      <c r="E30" s="57"/>
      <c r="F30" s="57"/>
      <c r="G30" s="57"/>
    </row>
    <row r="31" spans="1:7">
      <c r="A31" s="54"/>
      <c r="B31" s="55"/>
      <c r="C31" s="55"/>
      <c r="D31" s="56"/>
      <c r="E31" s="57"/>
      <c r="F31" s="57"/>
      <c r="G31" s="57"/>
    </row>
    <row r="32" spans="1:7">
      <c r="A32" s="54"/>
      <c r="B32" s="55"/>
      <c r="C32" s="55"/>
      <c r="D32" s="56"/>
      <c r="E32" s="57"/>
      <c r="F32" s="57"/>
      <c r="G32" s="57"/>
    </row>
    <row r="33" spans="1:7">
      <c r="A33" s="54"/>
      <c r="B33" s="55"/>
      <c r="C33" s="55"/>
      <c r="D33" s="56"/>
      <c r="E33" s="57"/>
      <c r="F33" s="57"/>
      <c r="G33" s="57"/>
    </row>
    <row r="34" spans="1:7">
      <c r="A34" s="54"/>
      <c r="B34" s="55"/>
      <c r="C34" s="55"/>
      <c r="D34" s="56"/>
      <c r="E34" s="57"/>
      <c r="F34" s="57"/>
      <c r="G34" s="57"/>
    </row>
    <row r="35" spans="1:7">
      <c r="A35" s="54"/>
      <c r="B35" s="55"/>
      <c r="C35" s="55"/>
      <c r="D35" s="56"/>
      <c r="E35" s="57"/>
      <c r="F35" s="57"/>
      <c r="G35" s="57"/>
    </row>
    <row r="36" spans="1:7">
      <c r="A36" s="54"/>
      <c r="B36" s="55"/>
      <c r="C36" s="55"/>
      <c r="D36" s="56"/>
      <c r="E36" s="57"/>
      <c r="F36" s="57"/>
      <c r="G36" s="57"/>
    </row>
    <row r="37" spans="1:7">
      <c r="A37" s="54"/>
      <c r="B37" s="55"/>
      <c r="C37" s="55"/>
      <c r="D37" s="56"/>
      <c r="E37" s="57"/>
      <c r="F37" s="57"/>
      <c r="G37" s="57"/>
    </row>
    <row r="38" spans="1:7">
      <c r="A38" s="54"/>
      <c r="B38" s="55"/>
      <c r="C38" s="55"/>
      <c r="D38" s="56"/>
      <c r="E38" s="57"/>
      <c r="F38" s="57"/>
      <c r="G38" s="57"/>
    </row>
    <row r="39" spans="1:7">
      <c r="A39" s="54"/>
      <c r="B39" s="55"/>
      <c r="C39" s="55"/>
      <c r="D39" s="56"/>
      <c r="E39" s="57"/>
      <c r="F39" s="57"/>
      <c r="G39" s="57"/>
    </row>
    <row r="40" spans="1:7">
      <c r="A40" s="54"/>
      <c r="B40" s="55"/>
      <c r="C40" s="55"/>
      <c r="D40" s="56"/>
      <c r="E40" s="57"/>
      <c r="F40" s="57"/>
      <c r="G40" s="57"/>
    </row>
    <row r="41" spans="1:7">
      <c r="A41" s="54"/>
      <c r="B41" s="55"/>
      <c r="C41" s="55"/>
      <c r="D41" s="56"/>
      <c r="E41" s="57"/>
      <c r="F41" s="57"/>
      <c r="G41" s="57"/>
    </row>
    <row r="42" spans="1:7">
      <c r="A42" s="54"/>
      <c r="B42" s="55"/>
      <c r="C42" s="55"/>
      <c r="D42" s="56"/>
      <c r="E42" s="57"/>
      <c r="F42" s="57"/>
      <c r="G42" s="57"/>
    </row>
    <row r="43" spans="1:7">
      <c r="A43" s="54"/>
      <c r="B43" s="55"/>
      <c r="C43" s="55"/>
      <c r="D43" s="56"/>
      <c r="E43" s="57"/>
      <c r="F43" s="57"/>
      <c r="G43" s="57"/>
    </row>
    <row r="44" spans="1:7">
      <c r="A44" s="54"/>
      <c r="B44" s="55"/>
      <c r="C44" s="55"/>
      <c r="D44" s="56"/>
      <c r="E44" s="57"/>
      <c r="F44" s="57"/>
      <c r="G44" s="57"/>
    </row>
    <row r="45" spans="1:7">
      <c r="A45" s="54"/>
      <c r="B45" s="55"/>
      <c r="C45" s="55"/>
      <c r="D45" s="56"/>
      <c r="E45" s="57"/>
      <c r="F45" s="57"/>
      <c r="G45" s="57"/>
    </row>
    <row r="46" spans="1:7">
      <c r="A46" s="54"/>
      <c r="B46" s="55"/>
      <c r="C46" s="55"/>
      <c r="D46" s="56"/>
      <c r="E46" s="57"/>
      <c r="F46" s="57"/>
      <c r="G46" s="57"/>
    </row>
    <row r="47" spans="1:7">
      <c r="A47" s="54"/>
      <c r="D47" s="61"/>
      <c r="E47" s="62"/>
      <c r="F47" s="62"/>
      <c r="G47" s="62"/>
    </row>
    <row r="48" spans="1:7">
      <c r="A48" s="40"/>
      <c r="D48" s="61"/>
      <c r="E48" s="62"/>
      <c r="F48" s="62"/>
      <c r="G48" s="62"/>
    </row>
    <row r="49" spans="1:7">
      <c r="A49" s="40"/>
      <c r="D49" s="61"/>
      <c r="E49" s="62"/>
      <c r="F49" s="62"/>
      <c r="G49" s="62"/>
    </row>
    <row r="50" spans="1:7">
      <c r="A50" s="40"/>
      <c r="D50" s="61"/>
      <c r="E50" s="62"/>
      <c r="F50" s="62"/>
      <c r="G50" s="62"/>
    </row>
    <row r="51" spans="1:7">
      <c r="A51" s="40"/>
      <c r="D51" s="61"/>
      <c r="E51" s="62"/>
      <c r="F51" s="62"/>
      <c r="G51" s="62"/>
    </row>
    <row r="52" spans="1:7">
      <c r="A52" s="40"/>
      <c r="D52" s="61"/>
      <c r="E52" s="62"/>
      <c r="F52" s="62"/>
      <c r="G52" s="62"/>
    </row>
    <row r="53" spans="1:7">
      <c r="A53" s="40"/>
      <c r="D53" s="61"/>
      <c r="E53" s="62"/>
      <c r="F53" s="62"/>
      <c r="G53" s="62"/>
    </row>
    <row r="54" spans="1:7">
      <c r="A54" s="40"/>
      <c r="D54" s="61"/>
      <c r="E54" s="62"/>
      <c r="F54" s="62"/>
      <c r="G54" s="62"/>
    </row>
    <row r="55" spans="1:7">
      <c r="A55" s="40"/>
      <c r="D55" s="61"/>
      <c r="E55" s="62"/>
      <c r="F55" s="62"/>
      <c r="G55" s="62"/>
    </row>
    <row r="56" spans="1:7">
      <c r="A56" s="40"/>
      <c r="D56" s="61"/>
      <c r="E56" s="62"/>
      <c r="F56" s="62"/>
      <c r="G56" s="62"/>
    </row>
    <row r="57" spans="1:7">
      <c r="A57" s="40"/>
      <c r="D57" s="61"/>
      <c r="E57" s="62"/>
      <c r="F57" s="62"/>
      <c r="G57" s="62"/>
    </row>
    <row r="58" spans="1:7">
      <c r="A58" s="40"/>
      <c r="D58" s="61"/>
      <c r="E58" s="62"/>
      <c r="F58" s="62"/>
      <c r="G58" s="62"/>
    </row>
    <row r="59" spans="1:7">
      <c r="A59" s="40"/>
      <c r="D59" s="61"/>
      <c r="E59" s="62"/>
      <c r="F59" s="62"/>
      <c r="G59" s="62"/>
    </row>
    <row r="60" spans="1:7">
      <c r="A60" s="40"/>
      <c r="D60" s="61"/>
      <c r="E60" s="62"/>
      <c r="F60" s="62"/>
      <c r="G60" s="62"/>
    </row>
    <row r="61" spans="1:7">
      <c r="A61" s="40"/>
      <c r="D61" s="61"/>
      <c r="E61" s="62"/>
      <c r="F61" s="62"/>
      <c r="G61" s="62"/>
    </row>
    <row r="62" spans="1:7">
      <c r="A62" s="40"/>
      <c r="D62" s="61"/>
      <c r="E62" s="62"/>
      <c r="F62" s="62"/>
      <c r="G62" s="62"/>
    </row>
    <row r="63" spans="1:7">
      <c r="A63" s="40"/>
      <c r="D63" s="61"/>
      <c r="E63" s="62"/>
      <c r="F63" s="62"/>
      <c r="G63" s="62"/>
    </row>
    <row r="64" spans="1:7">
      <c r="A64" s="40"/>
      <c r="D64" s="61"/>
      <c r="E64" s="62"/>
      <c r="F64" s="62"/>
      <c r="G64" s="62"/>
    </row>
    <row r="65" spans="1:7">
      <c r="A65" s="40"/>
      <c r="D65" s="61"/>
      <c r="E65" s="62"/>
      <c r="F65" s="62"/>
      <c r="G65" s="62"/>
    </row>
    <row r="66" spans="1:7">
      <c r="A66" s="40"/>
      <c r="D66" s="61"/>
      <c r="E66" s="62"/>
      <c r="F66" s="62"/>
      <c r="G66" s="62"/>
    </row>
    <row r="67" spans="1:7">
      <c r="A67" s="40"/>
      <c r="D67" s="61"/>
      <c r="E67" s="62"/>
      <c r="F67" s="62"/>
      <c r="G67" s="62"/>
    </row>
    <row r="68" spans="1:7">
      <c r="A68" s="40"/>
      <c r="D68" s="61"/>
      <c r="E68" s="62"/>
      <c r="F68" s="62"/>
      <c r="G68" s="62"/>
    </row>
    <row r="69" spans="1:7">
      <c r="A69" s="40"/>
      <c r="D69" s="61"/>
      <c r="E69" s="62"/>
      <c r="F69" s="62"/>
      <c r="G69" s="62"/>
    </row>
    <row r="70" spans="1:7">
      <c r="A70" s="40"/>
    </row>
    <row r="71" spans="1:7">
      <c r="A71" s="33"/>
    </row>
    <row r="72" spans="1:7">
      <c r="A72" s="33"/>
    </row>
    <row r="73" spans="1:7">
      <c r="A73" s="33"/>
    </row>
    <row r="74" spans="1:7">
      <c r="A74" s="33"/>
    </row>
    <row r="75" spans="1:7">
      <c r="A75" s="33"/>
    </row>
    <row r="76" spans="1:7">
      <c r="A76" s="33"/>
    </row>
    <row r="77" spans="1:7">
      <c r="A77" s="33"/>
    </row>
    <row r="78" spans="1:7">
      <c r="A78" s="33"/>
    </row>
    <row r="79" spans="1:7">
      <c r="A79" s="33"/>
    </row>
    <row r="80" spans="1:7">
      <c r="A80" s="33"/>
    </row>
    <row r="81" spans="1:1">
      <c r="A81" s="33"/>
    </row>
    <row r="82" spans="1:1">
      <c r="A82" s="33"/>
    </row>
    <row r="83" spans="1:1">
      <c r="A83" s="33"/>
    </row>
    <row r="84" spans="1:1">
      <c r="A84" s="33"/>
    </row>
    <row r="85" spans="1:1">
      <c r="A85" s="33"/>
    </row>
    <row r="86" spans="1:1">
      <c r="A86" s="33"/>
    </row>
    <row r="87" spans="1:1">
      <c r="A87" s="33"/>
    </row>
    <row r="88" spans="1:1">
      <c r="A88" s="33"/>
    </row>
    <row r="89" spans="1:1">
      <c r="A89" s="33"/>
    </row>
    <row r="90" spans="1:1">
      <c r="A90" s="33"/>
    </row>
    <row r="91" spans="1:1">
      <c r="A91" s="33"/>
    </row>
    <row r="92" spans="1:1">
      <c r="A92" s="33"/>
    </row>
    <row r="93" spans="1:1">
      <c r="A93" s="33"/>
    </row>
    <row r="94" spans="1:1">
      <c r="A94" s="33"/>
    </row>
    <row r="95" spans="1:1">
      <c r="A95" s="33"/>
    </row>
    <row r="96" spans="1:1">
      <c r="A96" s="33"/>
    </row>
    <row r="97" spans="1:1">
      <c r="A97" s="33"/>
    </row>
    <row r="98" spans="1:1">
      <c r="A98" s="33"/>
    </row>
    <row r="99" spans="1:1">
      <c r="A99" s="33"/>
    </row>
    <row r="100" spans="1:1">
      <c r="A100" s="33"/>
    </row>
    <row r="101" spans="1:1">
      <c r="A101" s="33"/>
    </row>
    <row r="102" spans="1:1">
      <c r="A102" s="33"/>
    </row>
    <row r="103" spans="1:1">
      <c r="A103" s="33"/>
    </row>
    <row r="104" spans="1:1">
      <c r="A104" s="33"/>
    </row>
    <row r="105" spans="1:1">
      <c r="A105" s="33"/>
    </row>
    <row r="106" spans="1:1">
      <c r="A106" s="33"/>
    </row>
    <row r="107" spans="1:1">
      <c r="A107" s="33"/>
    </row>
    <row r="108" spans="1:1">
      <c r="A108" s="33"/>
    </row>
    <row r="109" spans="1:1">
      <c r="A109" s="33"/>
    </row>
    <row r="110" spans="1:1">
      <c r="A110" s="33"/>
    </row>
    <row r="111" spans="1:1">
      <c r="A111" s="33"/>
    </row>
    <row r="112" spans="1:1">
      <c r="A112" s="33"/>
    </row>
    <row r="113" spans="1:1">
      <c r="A113" s="33"/>
    </row>
    <row r="114" spans="1:1">
      <c r="A114" s="33"/>
    </row>
    <row r="115" spans="1:1">
      <c r="A115" s="33"/>
    </row>
    <row r="116" spans="1:1">
      <c r="A116" s="33"/>
    </row>
    <row r="117" spans="1:1">
      <c r="A117" s="33"/>
    </row>
    <row r="118" spans="1:1">
      <c r="A118" s="33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3"/>
    </row>
    <row r="124" spans="1:1">
      <c r="A124" s="33"/>
    </row>
    <row r="125" spans="1:1">
      <c r="A125" s="33"/>
    </row>
    <row r="126" spans="1:1">
      <c r="A126" s="33"/>
    </row>
    <row r="127" spans="1:1">
      <c r="A127" s="33"/>
    </row>
    <row r="128" spans="1:1">
      <c r="A128" s="33"/>
    </row>
    <row r="129" spans="1:1">
      <c r="A129" s="33"/>
    </row>
    <row r="130" spans="1:1">
      <c r="A130" s="33"/>
    </row>
    <row r="131" spans="1:1">
      <c r="A131" s="33"/>
    </row>
    <row r="132" spans="1:1">
      <c r="A132" s="33"/>
    </row>
    <row r="133" spans="1:1">
      <c r="A133" s="33"/>
    </row>
    <row r="134" spans="1:1">
      <c r="A134" s="33"/>
    </row>
    <row r="135" spans="1:1">
      <c r="A135" s="33"/>
    </row>
    <row r="136" spans="1:1">
      <c r="A136" s="33"/>
    </row>
    <row r="137" spans="1:1">
      <c r="A137" s="33"/>
    </row>
    <row r="138" spans="1:1">
      <c r="A138" s="33"/>
    </row>
    <row r="139" spans="1:1">
      <c r="A139" s="33"/>
    </row>
    <row r="140" spans="1:1">
      <c r="A140" s="33"/>
    </row>
    <row r="141" spans="1:1">
      <c r="A141" s="33"/>
    </row>
    <row r="142" spans="1:1">
      <c r="A142" s="33"/>
    </row>
    <row r="143" spans="1:1">
      <c r="A143" s="33"/>
    </row>
    <row r="144" spans="1:1">
      <c r="A144" s="33"/>
    </row>
    <row r="145" spans="1:1">
      <c r="A145" s="33"/>
    </row>
    <row r="146" spans="1:1">
      <c r="A146" s="33"/>
    </row>
    <row r="147" spans="1:1">
      <c r="A147" s="33"/>
    </row>
    <row r="148" spans="1:1">
      <c r="A148" s="33"/>
    </row>
    <row r="149" spans="1:1">
      <c r="A149" s="33"/>
    </row>
    <row r="150" spans="1:1">
      <c r="A150" s="33"/>
    </row>
    <row r="151" spans="1:1">
      <c r="A151" s="33"/>
    </row>
    <row r="152" spans="1:1">
      <c r="A152" s="33"/>
    </row>
    <row r="153" spans="1:1">
      <c r="A153" s="33"/>
    </row>
    <row r="154" spans="1:1">
      <c r="A154" s="33"/>
    </row>
    <row r="155" spans="1:1">
      <c r="A155" s="33"/>
    </row>
    <row r="156" spans="1:1">
      <c r="A156" s="33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  <row r="166" spans="1:1">
      <c r="A166" s="33"/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23"/>
  <sheetViews>
    <sheetView view="pageBreakPreview" topLeftCell="A79" zoomScale="60" zoomScaleNormal="50" workbookViewId="0">
      <selection activeCell="Z87" sqref="Z87"/>
    </sheetView>
  </sheetViews>
  <sheetFormatPr defaultRowHeight="18.75"/>
  <cols>
    <col min="1" max="1" width="98.5703125" style="21" customWidth="1"/>
    <col min="2" max="2" width="14.85546875" style="246" customWidth="1"/>
    <col min="3" max="7" width="22.42578125" style="246" customWidth="1"/>
    <col min="8" max="8" width="19.85546875" style="246" customWidth="1"/>
    <col min="9" max="9" width="40.140625" style="246" customWidth="1"/>
    <col min="10" max="10" width="9.140625" style="21"/>
    <col min="11" max="11" width="0" style="21" hidden="1" customWidth="1"/>
    <col min="12" max="12" width="15.85546875" style="21" hidden="1" customWidth="1"/>
    <col min="13" max="14" width="12" style="21" hidden="1" customWidth="1"/>
    <col min="15" max="16" width="0" style="21" hidden="1" customWidth="1"/>
    <col min="17" max="16384" width="9.140625" style="21"/>
  </cols>
  <sheetData>
    <row r="1" spans="1:14" ht="29.25" customHeight="1">
      <c r="H1" s="34" t="s">
        <v>356</v>
      </c>
    </row>
    <row r="2" spans="1:14" ht="37.5" customHeight="1">
      <c r="A2" s="414" t="s">
        <v>75</v>
      </c>
      <c r="B2" s="414"/>
      <c r="C2" s="414"/>
      <c r="D2" s="414"/>
      <c r="E2" s="414"/>
      <c r="F2" s="414"/>
      <c r="G2" s="414"/>
      <c r="H2" s="414"/>
      <c r="I2" s="414"/>
    </row>
    <row r="3" spans="1:14" ht="22.5" customHeight="1">
      <c r="A3" s="254"/>
      <c r="B3" s="36"/>
      <c r="C3" s="36"/>
      <c r="D3" s="36"/>
      <c r="E3" s="36"/>
      <c r="F3" s="36"/>
      <c r="G3" s="36"/>
      <c r="H3" s="36" t="s">
        <v>337</v>
      </c>
      <c r="I3" s="36"/>
    </row>
    <row r="4" spans="1:14" ht="55.5" customHeight="1">
      <c r="A4" s="402" t="s">
        <v>160</v>
      </c>
      <c r="B4" s="403" t="s">
        <v>18</v>
      </c>
      <c r="C4" s="403" t="s">
        <v>285</v>
      </c>
      <c r="D4" s="403"/>
      <c r="E4" s="416" t="s">
        <v>454</v>
      </c>
      <c r="F4" s="417"/>
      <c r="G4" s="417"/>
      <c r="H4" s="418"/>
      <c r="I4" s="223"/>
    </row>
    <row r="5" spans="1:14" ht="108" customHeight="1">
      <c r="A5" s="402"/>
      <c r="B5" s="403"/>
      <c r="C5" s="248" t="s">
        <v>444</v>
      </c>
      <c r="D5" s="248" t="s">
        <v>455</v>
      </c>
      <c r="E5" s="248" t="s">
        <v>150</v>
      </c>
      <c r="F5" s="248" t="s">
        <v>146</v>
      </c>
      <c r="G5" s="23" t="s">
        <v>156</v>
      </c>
      <c r="H5" s="23" t="s">
        <v>376</v>
      </c>
      <c r="I5" s="248" t="s">
        <v>155</v>
      </c>
    </row>
    <row r="6" spans="1:14" ht="42.75" customHeight="1">
      <c r="A6" s="247">
        <v>1</v>
      </c>
      <c r="B6" s="248">
        <v>2</v>
      </c>
      <c r="C6" s="247">
        <v>3</v>
      </c>
      <c r="D6" s="248">
        <v>4</v>
      </c>
      <c r="E6" s="247">
        <v>5</v>
      </c>
      <c r="F6" s="248">
        <v>6</v>
      </c>
      <c r="G6" s="247">
        <v>7</v>
      </c>
      <c r="H6" s="248">
        <v>8</v>
      </c>
      <c r="I6" s="247">
        <v>9</v>
      </c>
    </row>
    <row r="7" spans="1:14" s="24" customFormat="1" ht="39.75" customHeight="1">
      <c r="A7" s="415" t="s">
        <v>154</v>
      </c>
      <c r="B7" s="415"/>
      <c r="C7" s="415"/>
      <c r="D7" s="415"/>
      <c r="E7" s="415"/>
      <c r="F7" s="415"/>
      <c r="G7" s="415"/>
      <c r="H7" s="415"/>
      <c r="I7" s="415"/>
    </row>
    <row r="8" spans="1:14" s="24" customFormat="1" ht="54" customHeight="1">
      <c r="A8" s="253" t="s">
        <v>128</v>
      </c>
      <c r="B8" s="191">
        <v>1000</v>
      </c>
      <c r="C8" s="264">
        <v>14444</v>
      </c>
      <c r="D8" s="264">
        <v>16420</v>
      </c>
      <c r="E8" s="264">
        <v>14690</v>
      </c>
      <c r="F8" s="264">
        <v>16420</v>
      </c>
      <c r="G8" s="264">
        <f>F8-E8</f>
        <v>1730</v>
      </c>
      <c r="H8" s="210">
        <f>(F8/E8)*100</f>
        <v>111.77671885636487</v>
      </c>
      <c r="I8" s="211"/>
    </row>
    <row r="9" spans="1:14" s="24" customFormat="1" ht="51" customHeight="1">
      <c r="A9" s="253" t="s">
        <v>113</v>
      </c>
      <c r="B9" s="191">
        <v>1010</v>
      </c>
      <c r="C9" s="264">
        <f>SUM(C10:C17)</f>
        <v>-13695</v>
      </c>
      <c r="D9" s="264">
        <f>SUM(D10:D17)</f>
        <v>-15284</v>
      </c>
      <c r="E9" s="264">
        <f>SUM(E10:E17)</f>
        <v>-14999</v>
      </c>
      <c r="F9" s="264">
        <f>SUM(F10:F17)</f>
        <v>-15284</v>
      </c>
      <c r="G9" s="264">
        <f>F9-E9</f>
        <v>-285</v>
      </c>
      <c r="H9" s="210">
        <f t="shared" ref="H9:H70" si="0">(F9/E9)*100</f>
        <v>101.90012667511168</v>
      </c>
      <c r="I9" s="211"/>
      <c r="L9" s="24">
        <v>15284</v>
      </c>
      <c r="M9" s="177">
        <f>L9+D9</f>
        <v>0</v>
      </c>
    </row>
    <row r="10" spans="1:14" s="24" customFormat="1" ht="45" customHeight="1">
      <c r="A10" s="124" t="s">
        <v>310</v>
      </c>
      <c r="B10" s="102">
        <v>1011</v>
      </c>
      <c r="C10" s="263">
        <v>-1811</v>
      </c>
      <c r="D10" s="263">
        <v>-1966</v>
      </c>
      <c r="E10" s="263">
        <v>-1950</v>
      </c>
      <c r="F10" s="263">
        <f t="shared" ref="F10:F17" si="1">D10</f>
        <v>-1966</v>
      </c>
      <c r="G10" s="263">
        <f t="shared" ref="G10:G58" si="2">F10-E10</f>
        <v>-16</v>
      </c>
      <c r="H10" s="212">
        <f t="shared" si="0"/>
        <v>100.82051282051283</v>
      </c>
      <c r="I10" s="213"/>
    </row>
    <row r="11" spans="1:14" s="24" customFormat="1" ht="36" customHeight="1">
      <c r="A11" s="124" t="s">
        <v>311</v>
      </c>
      <c r="B11" s="102">
        <v>1012</v>
      </c>
      <c r="C11" s="263">
        <v>-148</v>
      </c>
      <c r="D11" s="263">
        <v>-124</v>
      </c>
      <c r="E11" s="263">
        <v>-180</v>
      </c>
      <c r="F11" s="263">
        <f t="shared" si="1"/>
        <v>-124</v>
      </c>
      <c r="G11" s="263">
        <f t="shared" si="2"/>
        <v>56</v>
      </c>
      <c r="H11" s="212">
        <f t="shared" si="0"/>
        <v>68.888888888888886</v>
      </c>
      <c r="I11" s="213"/>
      <c r="L11" s="177">
        <f>D11-'Розшифровка фінрезультати'!E24</f>
        <v>-203</v>
      </c>
    </row>
    <row r="12" spans="1:14" s="24" customFormat="1" ht="39" customHeight="1">
      <c r="A12" s="124" t="s">
        <v>312</v>
      </c>
      <c r="B12" s="102">
        <v>1013</v>
      </c>
      <c r="C12" s="263">
        <v>-278</v>
      </c>
      <c r="D12" s="263">
        <v>-257</v>
      </c>
      <c r="E12" s="263">
        <v>-284</v>
      </c>
      <c r="F12" s="263">
        <f t="shared" si="1"/>
        <v>-257</v>
      </c>
      <c r="G12" s="263">
        <f t="shared" si="2"/>
        <v>27</v>
      </c>
      <c r="H12" s="212">
        <f t="shared" si="0"/>
        <v>90.492957746478879</v>
      </c>
      <c r="I12" s="213"/>
      <c r="L12" s="177">
        <f>D12-'Розшифровка фінрезультати'!E26</f>
        <v>-302</v>
      </c>
    </row>
    <row r="13" spans="1:14" s="24" customFormat="1" ht="39" customHeight="1">
      <c r="A13" s="124" t="s">
        <v>5</v>
      </c>
      <c r="B13" s="102">
        <v>1014</v>
      </c>
      <c r="C13" s="263">
        <v>-8593</v>
      </c>
      <c r="D13" s="263">
        <v>-9717</v>
      </c>
      <c r="E13" s="263">
        <v>-9700</v>
      </c>
      <c r="F13" s="263">
        <f t="shared" si="1"/>
        <v>-9717</v>
      </c>
      <c r="G13" s="263">
        <f t="shared" si="2"/>
        <v>-17</v>
      </c>
      <c r="H13" s="212">
        <f t="shared" si="0"/>
        <v>100.17525773195877</v>
      </c>
      <c r="I13" s="213"/>
    </row>
    <row r="14" spans="1:14" s="24" customFormat="1" ht="37.5" customHeight="1">
      <c r="A14" s="124" t="s">
        <v>6</v>
      </c>
      <c r="B14" s="102">
        <v>1015</v>
      </c>
      <c r="C14" s="263">
        <v>-1970</v>
      </c>
      <c r="D14" s="263">
        <v>-2248</v>
      </c>
      <c r="E14" s="263">
        <v>-2133</v>
      </c>
      <c r="F14" s="263">
        <f t="shared" si="1"/>
        <v>-2248</v>
      </c>
      <c r="G14" s="263">
        <f t="shared" si="2"/>
        <v>-115</v>
      </c>
      <c r="H14" s="212">
        <f t="shared" si="0"/>
        <v>105.39146741678387</v>
      </c>
      <c r="I14" s="213"/>
    </row>
    <row r="15" spans="1:14" s="261" customFormat="1" ht="71.25" customHeight="1">
      <c r="A15" s="124" t="s">
        <v>313</v>
      </c>
      <c r="B15" s="248">
        <v>1016</v>
      </c>
      <c r="C15" s="379">
        <v>-186</v>
      </c>
      <c r="D15" s="379">
        <v>-66</v>
      </c>
      <c r="E15" s="379">
        <v>-72</v>
      </c>
      <c r="F15" s="379">
        <f t="shared" si="1"/>
        <v>-66</v>
      </c>
      <c r="G15" s="379">
        <f t="shared" si="2"/>
        <v>6</v>
      </c>
      <c r="H15" s="380">
        <f t="shared" si="0"/>
        <v>91.666666666666657</v>
      </c>
      <c r="I15" s="214"/>
    </row>
    <row r="16" spans="1:14" s="261" customFormat="1" ht="36.75" customHeight="1">
      <c r="A16" s="124" t="s">
        <v>314</v>
      </c>
      <c r="B16" s="248">
        <v>1017</v>
      </c>
      <c r="C16" s="263">
        <v>-227</v>
      </c>
      <c r="D16" s="263">
        <v>-206</v>
      </c>
      <c r="E16" s="263">
        <v>-248</v>
      </c>
      <c r="F16" s="263">
        <f t="shared" si="1"/>
        <v>-206</v>
      </c>
      <c r="G16" s="263">
        <f t="shared" si="2"/>
        <v>42</v>
      </c>
      <c r="H16" s="212">
        <f t="shared" si="0"/>
        <v>83.064516129032256</v>
      </c>
      <c r="I16" s="214"/>
      <c r="L16" s="178">
        <f>D13+D25</f>
        <v>-11399</v>
      </c>
      <c r="M16" s="261">
        <v>11399</v>
      </c>
      <c r="N16" s="178">
        <f>M16+L16</f>
        <v>0</v>
      </c>
    </row>
    <row r="17" spans="1:14" s="24" customFormat="1" ht="40.5" customHeight="1">
      <c r="A17" s="124" t="s">
        <v>315</v>
      </c>
      <c r="B17" s="102">
        <v>1018</v>
      </c>
      <c r="C17" s="263">
        <v>-482</v>
      </c>
      <c r="D17" s="263">
        <f>'Розшифровка фінрезультати'!E6</f>
        <v>-700</v>
      </c>
      <c r="E17" s="263">
        <v>-432</v>
      </c>
      <c r="F17" s="263">
        <f t="shared" si="1"/>
        <v>-700</v>
      </c>
      <c r="G17" s="263">
        <f t="shared" si="2"/>
        <v>-268</v>
      </c>
      <c r="H17" s="212">
        <f t="shared" si="0"/>
        <v>162.03703703703704</v>
      </c>
      <c r="I17" s="213"/>
      <c r="L17" s="177">
        <f>D14+D26</f>
        <v>-2623</v>
      </c>
      <c r="M17" s="24">
        <v>2623</v>
      </c>
      <c r="N17" s="177">
        <f>M17+L17</f>
        <v>0</v>
      </c>
    </row>
    <row r="18" spans="1:14" s="24" customFormat="1" ht="31.5" customHeight="1">
      <c r="A18" s="253" t="s">
        <v>23</v>
      </c>
      <c r="B18" s="191">
        <v>1020</v>
      </c>
      <c r="C18" s="264">
        <f>SUM(C8,C9)</f>
        <v>749</v>
      </c>
      <c r="D18" s="264">
        <f>SUM(D8,D9)</f>
        <v>1136</v>
      </c>
      <c r="E18" s="264">
        <f>SUM(E8,E9)</f>
        <v>-309</v>
      </c>
      <c r="F18" s="264">
        <f>SUM(F8,F9)</f>
        <v>1136</v>
      </c>
      <c r="G18" s="264">
        <f t="shared" si="2"/>
        <v>1445</v>
      </c>
      <c r="H18" s="210">
        <f t="shared" si="0"/>
        <v>-367.63754045307439</v>
      </c>
      <c r="I18" s="211"/>
    </row>
    <row r="19" spans="1:14" s="24" customFormat="1" ht="37.5" customHeight="1">
      <c r="A19" s="253" t="s">
        <v>135</v>
      </c>
      <c r="B19" s="191">
        <v>1030</v>
      </c>
      <c r="C19" s="264">
        <f>SUM(C20:C37,C39)</f>
        <v>-2460</v>
      </c>
      <c r="D19" s="264">
        <f>SUM(D20:D37,D39)</f>
        <v>-2773</v>
      </c>
      <c r="E19" s="264">
        <f>SUM(E20:E37,E39)</f>
        <v>-2607</v>
      </c>
      <c r="F19" s="264">
        <f>SUM(F20:F37,F39)</f>
        <v>-2773</v>
      </c>
      <c r="G19" s="264">
        <f t="shared" si="2"/>
        <v>-166</v>
      </c>
      <c r="H19" s="210">
        <f t="shared" si="0"/>
        <v>106.36747219025699</v>
      </c>
      <c r="I19" s="211"/>
      <c r="L19" s="24">
        <v>2773</v>
      </c>
      <c r="M19" s="177">
        <f>D19+L19</f>
        <v>0</v>
      </c>
    </row>
    <row r="20" spans="1:14" s="24" customFormat="1" ht="57" customHeight="1">
      <c r="A20" s="124" t="s">
        <v>82</v>
      </c>
      <c r="B20" s="102">
        <v>1031</v>
      </c>
      <c r="C20" s="103" t="s">
        <v>194</v>
      </c>
      <c r="D20" s="103" t="s">
        <v>194</v>
      </c>
      <c r="E20" s="103" t="s">
        <v>194</v>
      </c>
      <c r="F20" s="103" t="s">
        <v>194</v>
      </c>
      <c r="G20" s="215" t="e">
        <f t="shared" si="2"/>
        <v>#VALUE!</v>
      </c>
      <c r="H20" s="216" t="e">
        <f t="shared" si="0"/>
        <v>#VALUE!</v>
      </c>
      <c r="I20" s="213"/>
    </row>
    <row r="21" spans="1:14" s="24" customFormat="1" ht="43.5" customHeight="1">
      <c r="A21" s="124" t="s">
        <v>129</v>
      </c>
      <c r="B21" s="102">
        <v>1032</v>
      </c>
      <c r="C21" s="103" t="s">
        <v>194</v>
      </c>
      <c r="D21" s="103" t="s">
        <v>194</v>
      </c>
      <c r="E21" s="103" t="s">
        <v>194</v>
      </c>
      <c r="F21" s="103" t="s">
        <v>194</v>
      </c>
      <c r="G21" s="215" t="e">
        <f t="shared" si="2"/>
        <v>#VALUE!</v>
      </c>
      <c r="H21" s="216" t="e">
        <f t="shared" si="0"/>
        <v>#VALUE!</v>
      </c>
      <c r="I21" s="213"/>
    </row>
    <row r="22" spans="1:14" s="24" customFormat="1" ht="43.5" customHeight="1">
      <c r="A22" s="124" t="s">
        <v>22</v>
      </c>
      <c r="B22" s="102">
        <v>1033</v>
      </c>
      <c r="C22" s="103" t="s">
        <v>194</v>
      </c>
      <c r="D22" s="103" t="s">
        <v>194</v>
      </c>
      <c r="E22" s="103" t="s">
        <v>194</v>
      </c>
      <c r="F22" s="103" t="s">
        <v>194</v>
      </c>
      <c r="G22" s="215" t="e">
        <f t="shared" si="2"/>
        <v>#VALUE!</v>
      </c>
      <c r="H22" s="216" t="e">
        <f t="shared" si="0"/>
        <v>#VALUE!</v>
      </c>
      <c r="I22" s="213"/>
    </row>
    <row r="23" spans="1:14" s="24" customFormat="1" ht="48" customHeight="1">
      <c r="A23" s="124" t="s">
        <v>32</v>
      </c>
      <c r="B23" s="102">
        <v>1034</v>
      </c>
      <c r="C23" s="103" t="s">
        <v>194</v>
      </c>
      <c r="D23" s="103" t="s">
        <v>194</v>
      </c>
      <c r="E23" s="103" t="s">
        <v>194</v>
      </c>
      <c r="F23" s="103" t="s">
        <v>194</v>
      </c>
      <c r="G23" s="215" t="e">
        <f t="shared" si="2"/>
        <v>#VALUE!</v>
      </c>
      <c r="H23" s="216" t="e">
        <f t="shared" si="0"/>
        <v>#VALUE!</v>
      </c>
      <c r="I23" s="213"/>
    </row>
    <row r="24" spans="1:14" s="24" customFormat="1" ht="45" customHeight="1">
      <c r="A24" s="124" t="s">
        <v>33</v>
      </c>
      <c r="B24" s="102">
        <v>1035</v>
      </c>
      <c r="C24" s="263">
        <v>-17</v>
      </c>
      <c r="D24" s="263">
        <v>-21</v>
      </c>
      <c r="E24" s="263">
        <v>-14</v>
      </c>
      <c r="F24" s="263">
        <f>D24</f>
        <v>-21</v>
      </c>
      <c r="G24" s="263">
        <f t="shared" si="2"/>
        <v>-7</v>
      </c>
      <c r="H24" s="212">
        <f t="shared" si="0"/>
        <v>150</v>
      </c>
      <c r="I24" s="213"/>
    </row>
    <row r="25" spans="1:14" s="24" customFormat="1" ht="36" customHeight="1">
      <c r="A25" s="124" t="s">
        <v>34</v>
      </c>
      <c r="B25" s="102">
        <v>1036</v>
      </c>
      <c r="C25" s="263">
        <v>-1620</v>
      </c>
      <c r="D25" s="263">
        <v>-1682</v>
      </c>
      <c r="E25" s="263">
        <v>-1769</v>
      </c>
      <c r="F25" s="263">
        <f>D25</f>
        <v>-1682</v>
      </c>
      <c r="G25" s="263">
        <f t="shared" si="2"/>
        <v>87</v>
      </c>
      <c r="H25" s="212">
        <f t="shared" si="0"/>
        <v>95.081967213114751</v>
      </c>
      <c r="I25" s="213"/>
    </row>
    <row r="26" spans="1:14" s="24" customFormat="1" ht="39" customHeight="1">
      <c r="A26" s="124" t="s">
        <v>35</v>
      </c>
      <c r="B26" s="102">
        <v>1037</v>
      </c>
      <c r="C26" s="263">
        <v>-322</v>
      </c>
      <c r="D26" s="263">
        <v>-375</v>
      </c>
      <c r="E26" s="263">
        <v>-388</v>
      </c>
      <c r="F26" s="263">
        <f>D26</f>
        <v>-375</v>
      </c>
      <c r="G26" s="263">
        <f t="shared" si="2"/>
        <v>13</v>
      </c>
      <c r="H26" s="212">
        <f t="shared" si="0"/>
        <v>96.649484536082468</v>
      </c>
      <c r="I26" s="213"/>
    </row>
    <row r="27" spans="1:14" s="24" customFormat="1" ht="54.75" customHeight="1">
      <c r="A27" s="124" t="s">
        <v>36</v>
      </c>
      <c r="B27" s="102">
        <v>1038</v>
      </c>
      <c r="C27" s="263">
        <v>-86</v>
      </c>
      <c r="D27" s="263">
        <v>-83</v>
      </c>
      <c r="E27" s="263">
        <v>-88</v>
      </c>
      <c r="F27" s="263">
        <f>D27</f>
        <v>-83</v>
      </c>
      <c r="G27" s="263">
        <f t="shared" si="2"/>
        <v>5</v>
      </c>
      <c r="H27" s="212">
        <f t="shared" si="0"/>
        <v>94.318181818181827</v>
      </c>
      <c r="I27" s="213"/>
    </row>
    <row r="28" spans="1:14" s="261" customFormat="1" ht="54" customHeight="1">
      <c r="A28" s="124" t="s">
        <v>37</v>
      </c>
      <c r="B28" s="102">
        <v>1039</v>
      </c>
      <c r="C28" s="103" t="s">
        <v>194</v>
      </c>
      <c r="D28" s="103" t="s">
        <v>194</v>
      </c>
      <c r="E28" s="103" t="s">
        <v>194</v>
      </c>
      <c r="F28" s="103" t="s">
        <v>194</v>
      </c>
      <c r="G28" s="215" t="e">
        <f t="shared" si="2"/>
        <v>#VALUE!</v>
      </c>
      <c r="H28" s="216" t="e">
        <f t="shared" si="0"/>
        <v>#VALUE!</v>
      </c>
      <c r="I28" s="213"/>
    </row>
    <row r="29" spans="1:14" s="24" customFormat="1" ht="39" customHeight="1">
      <c r="A29" s="124" t="s">
        <v>38</v>
      </c>
      <c r="B29" s="102">
        <v>1040</v>
      </c>
      <c r="C29" s="103" t="s">
        <v>194</v>
      </c>
      <c r="D29" s="103" t="s">
        <v>194</v>
      </c>
      <c r="E29" s="103" t="s">
        <v>194</v>
      </c>
      <c r="F29" s="103" t="s">
        <v>194</v>
      </c>
      <c r="G29" s="215" t="e">
        <f t="shared" si="2"/>
        <v>#VALUE!</v>
      </c>
      <c r="H29" s="216" t="e">
        <f t="shared" si="0"/>
        <v>#VALUE!</v>
      </c>
      <c r="I29" s="213"/>
    </row>
    <row r="30" spans="1:14" s="24" customFormat="1" ht="36" customHeight="1">
      <c r="A30" s="124" t="s">
        <v>39</v>
      </c>
      <c r="B30" s="102">
        <v>1041</v>
      </c>
      <c r="C30" s="103" t="s">
        <v>194</v>
      </c>
      <c r="D30" s="103" t="s">
        <v>194</v>
      </c>
      <c r="E30" s="103" t="s">
        <v>194</v>
      </c>
      <c r="F30" s="103" t="s">
        <v>194</v>
      </c>
      <c r="G30" s="215" t="e">
        <f t="shared" si="2"/>
        <v>#VALUE!</v>
      </c>
      <c r="H30" s="216" t="e">
        <f t="shared" si="0"/>
        <v>#VALUE!</v>
      </c>
      <c r="I30" s="213"/>
    </row>
    <row r="31" spans="1:14" s="24" customFormat="1" ht="36" customHeight="1">
      <c r="A31" s="124" t="s">
        <v>40</v>
      </c>
      <c r="B31" s="102">
        <v>1042</v>
      </c>
      <c r="C31" s="263">
        <v>-55</v>
      </c>
      <c r="D31" s="263">
        <v>-96</v>
      </c>
      <c r="E31" s="263">
        <v>-48</v>
      </c>
      <c r="F31" s="263">
        <f>D31</f>
        <v>-96</v>
      </c>
      <c r="G31" s="263">
        <f t="shared" si="2"/>
        <v>-48</v>
      </c>
      <c r="H31" s="212">
        <f t="shared" si="0"/>
        <v>200</v>
      </c>
      <c r="I31" s="213"/>
    </row>
    <row r="32" spans="1:14" s="24" customFormat="1" ht="36" customHeight="1">
      <c r="A32" s="124" t="s">
        <v>56</v>
      </c>
      <c r="B32" s="102">
        <v>1043</v>
      </c>
      <c r="C32" s="263">
        <v>-23</v>
      </c>
      <c r="D32" s="263">
        <v>-30</v>
      </c>
      <c r="E32" s="263">
        <v>-23</v>
      </c>
      <c r="F32" s="263">
        <f>D32</f>
        <v>-30</v>
      </c>
      <c r="G32" s="263">
        <f t="shared" si="2"/>
        <v>-7</v>
      </c>
      <c r="H32" s="212">
        <f t="shared" si="0"/>
        <v>130.43478260869566</v>
      </c>
      <c r="I32" s="213"/>
    </row>
    <row r="33" spans="1:9" s="24" customFormat="1" ht="36" customHeight="1">
      <c r="A33" s="124" t="s">
        <v>41</v>
      </c>
      <c r="B33" s="102">
        <v>1044</v>
      </c>
      <c r="C33" s="263">
        <v>-2</v>
      </c>
      <c r="D33" s="263">
        <v>-18</v>
      </c>
      <c r="E33" s="263">
        <v>-3</v>
      </c>
      <c r="F33" s="263">
        <f>D33</f>
        <v>-18</v>
      </c>
      <c r="G33" s="263">
        <f t="shared" si="2"/>
        <v>-15</v>
      </c>
      <c r="H33" s="212">
        <f t="shared" si="0"/>
        <v>600</v>
      </c>
      <c r="I33" s="213"/>
    </row>
    <row r="34" spans="1:9" s="24" customFormat="1" ht="36" customHeight="1">
      <c r="A34" s="124" t="s">
        <v>42</v>
      </c>
      <c r="B34" s="102">
        <v>1045</v>
      </c>
      <c r="C34" s="103" t="s">
        <v>194</v>
      </c>
      <c r="D34" s="103" t="s">
        <v>194</v>
      </c>
      <c r="E34" s="103" t="s">
        <v>194</v>
      </c>
      <c r="F34" s="103" t="s">
        <v>194</v>
      </c>
      <c r="G34" s="215" t="e">
        <f t="shared" si="2"/>
        <v>#VALUE!</v>
      </c>
      <c r="H34" s="216" t="e">
        <f t="shared" si="0"/>
        <v>#VALUE!</v>
      </c>
      <c r="I34" s="213"/>
    </row>
    <row r="35" spans="1:9" s="24" customFormat="1" ht="52.5" customHeight="1">
      <c r="A35" s="124" t="s">
        <v>43</v>
      </c>
      <c r="B35" s="102">
        <v>1046</v>
      </c>
      <c r="C35" s="103" t="s">
        <v>194</v>
      </c>
      <c r="D35" s="103" t="s">
        <v>194</v>
      </c>
      <c r="E35" s="103" t="s">
        <v>194</v>
      </c>
      <c r="F35" s="103" t="s">
        <v>194</v>
      </c>
      <c r="G35" s="215" t="e">
        <f t="shared" si="2"/>
        <v>#VALUE!</v>
      </c>
      <c r="H35" s="216" t="e">
        <f t="shared" si="0"/>
        <v>#VALUE!</v>
      </c>
      <c r="I35" s="213"/>
    </row>
    <row r="36" spans="1:9" s="24" customFormat="1" ht="40.5" customHeight="1">
      <c r="A36" s="124" t="s">
        <v>44</v>
      </c>
      <c r="B36" s="102">
        <v>1047</v>
      </c>
      <c r="C36" s="103" t="s">
        <v>194</v>
      </c>
      <c r="D36" s="103" t="s">
        <v>194</v>
      </c>
      <c r="E36" s="103" t="s">
        <v>194</v>
      </c>
      <c r="F36" s="103" t="s">
        <v>194</v>
      </c>
      <c r="G36" s="215" t="e">
        <f t="shared" si="2"/>
        <v>#VALUE!</v>
      </c>
      <c r="H36" s="216" t="e">
        <f t="shared" si="0"/>
        <v>#VALUE!</v>
      </c>
      <c r="I36" s="213"/>
    </row>
    <row r="37" spans="1:9" s="261" customFormat="1" ht="65.25" customHeight="1">
      <c r="A37" s="124" t="s">
        <v>64</v>
      </c>
      <c r="B37" s="102">
        <v>1048</v>
      </c>
      <c r="C37" s="263">
        <v>-47</v>
      </c>
      <c r="D37" s="263" t="s">
        <v>194</v>
      </c>
      <c r="E37" s="263">
        <v>-18</v>
      </c>
      <c r="F37" s="263">
        <v>0</v>
      </c>
      <c r="G37" s="263">
        <f t="shared" ref="G37" si="3">F37-E37</f>
        <v>18</v>
      </c>
      <c r="H37" s="212">
        <f t="shared" ref="H37" si="4">(F37/E37)*100</f>
        <v>0</v>
      </c>
      <c r="I37" s="213"/>
    </row>
    <row r="38" spans="1:9" s="24" customFormat="1" ht="36" customHeight="1">
      <c r="A38" s="124" t="s">
        <v>45</v>
      </c>
      <c r="B38" s="102" t="s">
        <v>374</v>
      </c>
      <c r="C38" s="263">
        <v>-47</v>
      </c>
      <c r="D38" s="263" t="s">
        <v>194</v>
      </c>
      <c r="E38" s="263" t="s">
        <v>194</v>
      </c>
      <c r="F38" s="263" t="str">
        <f>D38</f>
        <v>(    )</v>
      </c>
      <c r="G38" s="226" t="e">
        <f t="shared" si="2"/>
        <v>#VALUE!</v>
      </c>
      <c r="H38" s="216" t="e">
        <f t="shared" si="0"/>
        <v>#VALUE!</v>
      </c>
      <c r="I38" s="213"/>
    </row>
    <row r="39" spans="1:9" s="24" customFormat="1" ht="36" customHeight="1">
      <c r="A39" s="124" t="s">
        <v>84</v>
      </c>
      <c r="B39" s="102">
        <v>1049</v>
      </c>
      <c r="C39" s="263">
        <v>-288</v>
      </c>
      <c r="D39" s="263">
        <f>'Розшифровка фінрезультати'!E22</f>
        <v>-468</v>
      </c>
      <c r="E39" s="263">
        <v>-256</v>
      </c>
      <c r="F39" s="263">
        <f>D39</f>
        <v>-468</v>
      </c>
      <c r="G39" s="263">
        <f t="shared" si="2"/>
        <v>-212</v>
      </c>
      <c r="H39" s="212">
        <f t="shared" si="0"/>
        <v>182.8125</v>
      </c>
      <c r="I39" s="213"/>
    </row>
    <row r="40" spans="1:9" s="24" customFormat="1" ht="44.25" customHeight="1">
      <c r="A40" s="253" t="s">
        <v>136</v>
      </c>
      <c r="B40" s="217">
        <v>1060</v>
      </c>
      <c r="C40" s="264">
        <f>SUM(C41:C47)</f>
        <v>-3</v>
      </c>
      <c r="D40" s="264">
        <f>SUM(D41:D47)</f>
        <v>-3</v>
      </c>
      <c r="E40" s="264">
        <f>SUM(E41:E47)</f>
        <v>-4</v>
      </c>
      <c r="F40" s="264">
        <f>SUM(F41:F47)</f>
        <v>-3</v>
      </c>
      <c r="G40" s="264">
        <f t="shared" si="2"/>
        <v>1</v>
      </c>
      <c r="H40" s="218">
        <f t="shared" si="0"/>
        <v>75</v>
      </c>
      <c r="I40" s="217"/>
    </row>
    <row r="41" spans="1:9" s="24" customFormat="1" ht="36" customHeight="1">
      <c r="A41" s="124" t="s">
        <v>115</v>
      </c>
      <c r="B41" s="102">
        <v>1061</v>
      </c>
      <c r="C41" s="263" t="s">
        <v>194</v>
      </c>
      <c r="D41" s="263" t="s">
        <v>194</v>
      </c>
      <c r="E41" s="263" t="s">
        <v>194</v>
      </c>
      <c r="F41" s="263" t="s">
        <v>194</v>
      </c>
      <c r="G41" s="226" t="e">
        <f t="shared" si="2"/>
        <v>#VALUE!</v>
      </c>
      <c r="H41" s="216" t="e">
        <f t="shared" si="0"/>
        <v>#VALUE!</v>
      </c>
      <c r="I41" s="213"/>
    </row>
    <row r="42" spans="1:9" s="24" customFormat="1" ht="36" customHeight="1">
      <c r="A42" s="124" t="s">
        <v>116</v>
      </c>
      <c r="B42" s="102">
        <v>1062</v>
      </c>
      <c r="C42" s="263" t="s">
        <v>194</v>
      </c>
      <c r="D42" s="263" t="s">
        <v>194</v>
      </c>
      <c r="E42" s="263" t="s">
        <v>194</v>
      </c>
      <c r="F42" s="263" t="s">
        <v>194</v>
      </c>
      <c r="G42" s="226" t="e">
        <f t="shared" si="2"/>
        <v>#VALUE!</v>
      </c>
      <c r="H42" s="216" t="e">
        <f t="shared" si="0"/>
        <v>#VALUE!</v>
      </c>
      <c r="I42" s="213"/>
    </row>
    <row r="43" spans="1:9" s="24" customFormat="1" ht="36" customHeight="1">
      <c r="A43" s="124" t="s">
        <v>34</v>
      </c>
      <c r="B43" s="102">
        <v>1063</v>
      </c>
      <c r="C43" s="263" t="s">
        <v>194</v>
      </c>
      <c r="D43" s="263" t="s">
        <v>194</v>
      </c>
      <c r="E43" s="263" t="s">
        <v>194</v>
      </c>
      <c r="F43" s="263" t="s">
        <v>194</v>
      </c>
      <c r="G43" s="226" t="e">
        <f t="shared" si="2"/>
        <v>#VALUE!</v>
      </c>
      <c r="H43" s="216" t="e">
        <f t="shared" si="0"/>
        <v>#VALUE!</v>
      </c>
      <c r="I43" s="213"/>
    </row>
    <row r="44" spans="1:9" s="24" customFormat="1" ht="36" customHeight="1">
      <c r="A44" s="124" t="s">
        <v>35</v>
      </c>
      <c r="B44" s="102">
        <v>1064</v>
      </c>
      <c r="C44" s="263" t="s">
        <v>194</v>
      </c>
      <c r="D44" s="263" t="s">
        <v>194</v>
      </c>
      <c r="E44" s="263" t="s">
        <v>194</v>
      </c>
      <c r="F44" s="263" t="s">
        <v>194</v>
      </c>
      <c r="G44" s="226" t="e">
        <f t="shared" si="2"/>
        <v>#VALUE!</v>
      </c>
      <c r="H44" s="216" t="e">
        <f t="shared" si="0"/>
        <v>#VALUE!</v>
      </c>
      <c r="I44" s="213"/>
    </row>
    <row r="45" spans="1:9" s="24" customFormat="1" ht="36" customHeight="1">
      <c r="A45" s="124" t="s">
        <v>55</v>
      </c>
      <c r="B45" s="102">
        <v>1065</v>
      </c>
      <c r="C45" s="263" t="s">
        <v>194</v>
      </c>
      <c r="D45" s="263" t="s">
        <v>194</v>
      </c>
      <c r="E45" s="263" t="s">
        <v>194</v>
      </c>
      <c r="F45" s="263" t="s">
        <v>194</v>
      </c>
      <c r="G45" s="226" t="e">
        <f t="shared" si="2"/>
        <v>#VALUE!</v>
      </c>
      <c r="H45" s="216" t="e">
        <f t="shared" si="0"/>
        <v>#VALUE!</v>
      </c>
      <c r="I45" s="213"/>
    </row>
    <row r="46" spans="1:9" s="24" customFormat="1" ht="36" customHeight="1">
      <c r="A46" s="124" t="s">
        <v>67</v>
      </c>
      <c r="B46" s="102">
        <v>1066</v>
      </c>
      <c r="C46" s="263">
        <v>-3</v>
      </c>
      <c r="D46" s="263">
        <v>-3</v>
      </c>
      <c r="E46" s="263">
        <v>-4</v>
      </c>
      <c r="F46" s="263">
        <f>D46</f>
        <v>-3</v>
      </c>
      <c r="G46" s="263">
        <f t="shared" si="2"/>
        <v>1</v>
      </c>
      <c r="H46" s="212">
        <f t="shared" si="0"/>
        <v>75</v>
      </c>
      <c r="I46" s="213"/>
    </row>
    <row r="47" spans="1:9" s="24" customFormat="1" ht="36" customHeight="1">
      <c r="A47" s="124" t="s">
        <v>91</v>
      </c>
      <c r="B47" s="102">
        <v>1067</v>
      </c>
      <c r="C47" s="263" t="s">
        <v>194</v>
      </c>
      <c r="D47" s="263" t="s">
        <v>194</v>
      </c>
      <c r="E47" s="263" t="s">
        <v>194</v>
      </c>
      <c r="F47" s="263" t="s">
        <v>194</v>
      </c>
      <c r="G47" s="226" t="e">
        <f t="shared" si="2"/>
        <v>#VALUE!</v>
      </c>
      <c r="H47" s="216" t="e">
        <f t="shared" si="0"/>
        <v>#VALUE!</v>
      </c>
      <c r="I47" s="213"/>
    </row>
    <row r="48" spans="1:9" s="24" customFormat="1" ht="44.25" customHeight="1">
      <c r="A48" s="219" t="s">
        <v>211</v>
      </c>
      <c r="B48" s="217">
        <v>1070</v>
      </c>
      <c r="C48" s="264">
        <f>SUM(C49:C51)</f>
        <v>1930</v>
      </c>
      <c r="D48" s="264">
        <f>SUM(D49:D51)</f>
        <v>18</v>
      </c>
      <c r="E48" s="264">
        <f>SUM(E49:E51)</f>
        <v>3073</v>
      </c>
      <c r="F48" s="264">
        <f>SUM(F49:F51)</f>
        <v>18</v>
      </c>
      <c r="G48" s="264">
        <f>F48-E48</f>
        <v>-3055</v>
      </c>
      <c r="H48" s="218">
        <f t="shared" si="0"/>
        <v>0.58574682720468596</v>
      </c>
      <c r="I48" s="219"/>
    </row>
    <row r="49" spans="1:9" s="24" customFormat="1" ht="36" customHeight="1">
      <c r="A49" s="124" t="s">
        <v>133</v>
      </c>
      <c r="B49" s="102">
        <v>1071</v>
      </c>
      <c r="C49" s="263"/>
      <c r="D49" s="263"/>
      <c r="E49" s="263"/>
      <c r="F49" s="263"/>
      <c r="G49" s="263">
        <f t="shared" si="2"/>
        <v>0</v>
      </c>
      <c r="H49" s="216" t="e">
        <f t="shared" si="0"/>
        <v>#DIV/0!</v>
      </c>
      <c r="I49" s="213"/>
    </row>
    <row r="50" spans="1:9" s="24" customFormat="1" ht="36" customHeight="1">
      <c r="A50" s="124" t="s">
        <v>240</v>
      </c>
      <c r="B50" s="102">
        <v>1072</v>
      </c>
      <c r="C50" s="263"/>
      <c r="D50" s="263"/>
      <c r="E50" s="263"/>
      <c r="F50" s="263"/>
      <c r="G50" s="263">
        <f t="shared" si="2"/>
        <v>0</v>
      </c>
      <c r="H50" s="216" t="e">
        <f t="shared" si="0"/>
        <v>#DIV/0!</v>
      </c>
      <c r="I50" s="213"/>
    </row>
    <row r="51" spans="1:9" s="24" customFormat="1" ht="36" customHeight="1">
      <c r="A51" s="124" t="s">
        <v>212</v>
      </c>
      <c r="B51" s="102">
        <v>1073</v>
      </c>
      <c r="C51" s="263">
        <v>1930</v>
      </c>
      <c r="D51" s="263">
        <f>'Розшифровка фінрезультати'!E38</f>
        <v>18</v>
      </c>
      <c r="E51" s="263">
        <v>3073</v>
      </c>
      <c r="F51" s="263">
        <f>D51</f>
        <v>18</v>
      </c>
      <c r="G51" s="263">
        <f t="shared" si="2"/>
        <v>-3055</v>
      </c>
      <c r="H51" s="212">
        <f t="shared" si="0"/>
        <v>0.58574682720468596</v>
      </c>
      <c r="I51" s="213"/>
    </row>
    <row r="52" spans="1:9" s="24" customFormat="1" ht="44.25" customHeight="1">
      <c r="A52" s="219" t="s">
        <v>68</v>
      </c>
      <c r="B52" s="217">
        <v>1080</v>
      </c>
      <c r="C52" s="264">
        <f>SUM(C53:C58)</f>
        <v>-6</v>
      </c>
      <c r="D52" s="264">
        <f>SUM(D53:D58)</f>
        <v>-15</v>
      </c>
      <c r="E52" s="264">
        <f>SUM(E53:E58)</f>
        <v>0</v>
      </c>
      <c r="F52" s="264">
        <f>SUM(F53:F58)</f>
        <v>-15</v>
      </c>
      <c r="G52" s="264">
        <f t="shared" si="2"/>
        <v>-15</v>
      </c>
      <c r="H52" s="220" t="e">
        <f t="shared" si="0"/>
        <v>#DIV/0!</v>
      </c>
      <c r="I52" s="219"/>
    </row>
    <row r="53" spans="1:9" s="24" customFormat="1" ht="36" customHeight="1">
      <c r="A53" s="124" t="s">
        <v>133</v>
      </c>
      <c r="B53" s="102">
        <v>1081</v>
      </c>
      <c r="C53" s="103" t="s">
        <v>194</v>
      </c>
      <c r="D53" s="103" t="s">
        <v>194</v>
      </c>
      <c r="E53" s="103" t="s">
        <v>194</v>
      </c>
      <c r="F53" s="103" t="s">
        <v>194</v>
      </c>
      <c r="G53" s="215" t="e">
        <f t="shared" si="2"/>
        <v>#VALUE!</v>
      </c>
      <c r="H53" s="216" t="e">
        <f t="shared" si="0"/>
        <v>#VALUE!</v>
      </c>
      <c r="I53" s="213"/>
    </row>
    <row r="54" spans="1:9" s="24" customFormat="1" ht="36" customHeight="1">
      <c r="A54" s="124" t="s">
        <v>302</v>
      </c>
      <c r="B54" s="102">
        <v>1082</v>
      </c>
      <c r="C54" s="103" t="s">
        <v>194</v>
      </c>
      <c r="D54" s="103" t="s">
        <v>194</v>
      </c>
      <c r="E54" s="103" t="s">
        <v>194</v>
      </c>
      <c r="F54" s="103" t="s">
        <v>194</v>
      </c>
      <c r="G54" s="215" t="e">
        <f t="shared" si="2"/>
        <v>#VALUE!</v>
      </c>
      <c r="H54" s="216" t="e">
        <f t="shared" si="0"/>
        <v>#VALUE!</v>
      </c>
      <c r="I54" s="213"/>
    </row>
    <row r="55" spans="1:9" s="24" customFormat="1" ht="36" customHeight="1">
      <c r="A55" s="124" t="s">
        <v>62</v>
      </c>
      <c r="B55" s="102">
        <v>1083</v>
      </c>
      <c r="C55" s="103" t="s">
        <v>194</v>
      </c>
      <c r="D55" s="103" t="s">
        <v>194</v>
      </c>
      <c r="E55" s="103" t="s">
        <v>194</v>
      </c>
      <c r="F55" s="103" t="s">
        <v>194</v>
      </c>
      <c r="G55" s="215" t="e">
        <f t="shared" si="2"/>
        <v>#VALUE!</v>
      </c>
      <c r="H55" s="216" t="e">
        <f t="shared" si="0"/>
        <v>#VALUE!</v>
      </c>
      <c r="I55" s="213"/>
    </row>
    <row r="56" spans="1:9" s="24" customFormat="1" ht="36" customHeight="1">
      <c r="A56" s="124" t="s">
        <v>46</v>
      </c>
      <c r="B56" s="102">
        <v>1084</v>
      </c>
      <c r="C56" s="103" t="s">
        <v>194</v>
      </c>
      <c r="D56" s="263">
        <v>-5</v>
      </c>
      <c r="E56" s="263" t="s">
        <v>194</v>
      </c>
      <c r="F56" s="263">
        <f>D56</f>
        <v>-5</v>
      </c>
      <c r="G56" s="215" t="e">
        <f t="shared" si="2"/>
        <v>#VALUE!</v>
      </c>
      <c r="H56" s="216" t="e">
        <f t="shared" si="0"/>
        <v>#VALUE!</v>
      </c>
      <c r="I56" s="213"/>
    </row>
    <row r="57" spans="1:9" s="24" customFormat="1" ht="36" customHeight="1">
      <c r="A57" s="124" t="s">
        <v>54</v>
      </c>
      <c r="B57" s="102">
        <v>1085</v>
      </c>
      <c r="C57" s="263" t="s">
        <v>194</v>
      </c>
      <c r="D57" s="263" t="s">
        <v>194</v>
      </c>
      <c r="E57" s="263" t="s">
        <v>194</v>
      </c>
      <c r="F57" s="263" t="s">
        <v>194</v>
      </c>
      <c r="G57" s="226" t="e">
        <f t="shared" si="2"/>
        <v>#VALUE!</v>
      </c>
      <c r="H57" s="216" t="e">
        <f t="shared" si="0"/>
        <v>#VALUE!</v>
      </c>
      <c r="I57" s="213"/>
    </row>
    <row r="58" spans="1:9" s="24" customFormat="1" ht="36" customHeight="1">
      <c r="A58" s="124" t="s">
        <v>148</v>
      </c>
      <c r="B58" s="102">
        <v>1086</v>
      </c>
      <c r="C58" s="263">
        <v>-6</v>
      </c>
      <c r="D58" s="263">
        <v>-10</v>
      </c>
      <c r="E58" s="263">
        <v>0</v>
      </c>
      <c r="F58" s="263">
        <f>D58</f>
        <v>-10</v>
      </c>
      <c r="G58" s="263">
        <f t="shared" si="2"/>
        <v>-10</v>
      </c>
      <c r="H58" s="216" t="e">
        <f t="shared" si="0"/>
        <v>#DIV/0!</v>
      </c>
      <c r="I58" s="213"/>
    </row>
    <row r="59" spans="1:9" s="24" customFormat="1" ht="44.25" customHeight="1">
      <c r="A59" s="219" t="s">
        <v>4</v>
      </c>
      <c r="B59" s="217">
        <v>1100</v>
      </c>
      <c r="C59" s="227">
        <f>SUM(C18,C19,C40,C48,C52)</f>
        <v>210</v>
      </c>
      <c r="D59" s="227">
        <f>SUM(D18,D19,D40,D48,D52)</f>
        <v>-1637</v>
      </c>
      <c r="E59" s="227">
        <f>SUM(E18,E19,E40,E48,E52)</f>
        <v>153</v>
      </c>
      <c r="F59" s="227">
        <f>SUM(F18,F19,F40,F48,F52)</f>
        <v>-1637</v>
      </c>
      <c r="G59" s="227">
        <f t="shared" ref="G59:G76" si="5">F59-E59</f>
        <v>-1790</v>
      </c>
      <c r="H59" s="218">
        <f t="shared" si="0"/>
        <v>-1069.9346405228757</v>
      </c>
      <c r="I59" s="219"/>
    </row>
    <row r="60" spans="1:9" s="24" customFormat="1" ht="36" customHeight="1">
      <c r="A60" s="124" t="s">
        <v>83</v>
      </c>
      <c r="B60" s="102">
        <v>1110</v>
      </c>
      <c r="C60" s="263"/>
      <c r="D60" s="263"/>
      <c r="E60" s="263"/>
      <c r="F60" s="263"/>
      <c r="G60" s="226">
        <f t="shared" si="5"/>
        <v>0</v>
      </c>
      <c r="H60" s="216" t="e">
        <f t="shared" si="0"/>
        <v>#DIV/0!</v>
      </c>
      <c r="I60" s="213"/>
    </row>
    <row r="61" spans="1:9" s="24" customFormat="1" ht="36" customHeight="1">
      <c r="A61" s="124" t="s">
        <v>86</v>
      </c>
      <c r="B61" s="102">
        <v>1120</v>
      </c>
      <c r="C61" s="263" t="s">
        <v>194</v>
      </c>
      <c r="D61" s="263" t="s">
        <v>194</v>
      </c>
      <c r="E61" s="263" t="s">
        <v>194</v>
      </c>
      <c r="F61" s="263" t="s">
        <v>194</v>
      </c>
      <c r="G61" s="226" t="e">
        <f>F61-E61</f>
        <v>#VALUE!</v>
      </c>
      <c r="H61" s="216" t="e">
        <f t="shared" si="0"/>
        <v>#VALUE!</v>
      </c>
      <c r="I61" s="213"/>
    </row>
    <row r="62" spans="1:9" s="24" customFormat="1" ht="44.25" customHeight="1">
      <c r="A62" s="219" t="s">
        <v>539</v>
      </c>
      <c r="B62" s="217">
        <v>1130</v>
      </c>
      <c r="C62" s="227">
        <v>46</v>
      </c>
      <c r="D62" s="227">
        <v>6</v>
      </c>
      <c r="E62" s="227">
        <v>152</v>
      </c>
      <c r="F62" s="227">
        <f>D62</f>
        <v>6</v>
      </c>
      <c r="G62" s="227">
        <f t="shared" si="5"/>
        <v>-146</v>
      </c>
      <c r="H62" s="218">
        <f t="shared" si="0"/>
        <v>3.9473684210526314</v>
      </c>
      <c r="I62" s="219"/>
    </row>
    <row r="63" spans="1:9" s="24" customFormat="1" ht="44.25" customHeight="1">
      <c r="A63" s="219" t="s">
        <v>85</v>
      </c>
      <c r="B63" s="217">
        <v>1140</v>
      </c>
      <c r="C63" s="264" t="s">
        <v>194</v>
      </c>
      <c r="D63" s="264" t="s">
        <v>194</v>
      </c>
      <c r="E63" s="264" t="s">
        <v>194</v>
      </c>
      <c r="F63" s="264" t="s">
        <v>194</v>
      </c>
      <c r="G63" s="228" t="e">
        <f t="shared" si="5"/>
        <v>#VALUE!</v>
      </c>
      <c r="H63" s="220" t="e">
        <f t="shared" si="0"/>
        <v>#VALUE!</v>
      </c>
      <c r="I63" s="219"/>
    </row>
    <row r="64" spans="1:9" s="24" customFormat="1" ht="44.25" customHeight="1">
      <c r="A64" s="219" t="s">
        <v>213</v>
      </c>
      <c r="B64" s="217">
        <v>1150</v>
      </c>
      <c r="C64" s="227">
        <f>SUM(C65:C66)</f>
        <v>0</v>
      </c>
      <c r="D64" s="227">
        <f>SUM(D65:D66)</f>
        <v>0</v>
      </c>
      <c r="E64" s="227">
        <f>SUM(E65:E66)</f>
        <v>0</v>
      </c>
      <c r="F64" s="227">
        <f>SUM(F65:F66)</f>
        <v>0</v>
      </c>
      <c r="G64" s="227">
        <f t="shared" si="5"/>
        <v>0</v>
      </c>
      <c r="H64" s="220" t="e">
        <f t="shared" si="0"/>
        <v>#DIV/0!</v>
      </c>
      <c r="I64" s="219"/>
    </row>
    <row r="65" spans="1:9" s="24" customFormat="1" ht="36" customHeight="1">
      <c r="A65" s="124" t="s">
        <v>133</v>
      </c>
      <c r="B65" s="102">
        <v>1151</v>
      </c>
      <c r="C65" s="263"/>
      <c r="D65" s="263"/>
      <c r="E65" s="263"/>
      <c r="F65" s="263"/>
      <c r="G65" s="263">
        <f t="shared" si="5"/>
        <v>0</v>
      </c>
      <c r="H65" s="216" t="e">
        <f t="shared" si="0"/>
        <v>#DIV/0!</v>
      </c>
      <c r="I65" s="213"/>
    </row>
    <row r="66" spans="1:9" s="24" customFormat="1" ht="36" customHeight="1">
      <c r="A66" s="124" t="s">
        <v>214</v>
      </c>
      <c r="B66" s="102">
        <v>1152</v>
      </c>
      <c r="C66" s="263"/>
      <c r="D66" s="263"/>
      <c r="E66" s="263"/>
      <c r="F66" s="263"/>
      <c r="G66" s="263"/>
      <c r="H66" s="216" t="e">
        <f t="shared" si="0"/>
        <v>#DIV/0!</v>
      </c>
      <c r="I66" s="213"/>
    </row>
    <row r="67" spans="1:9" s="24" customFormat="1" ht="38.25" customHeight="1">
      <c r="A67" s="219" t="s">
        <v>215</v>
      </c>
      <c r="B67" s="217">
        <v>1160</v>
      </c>
      <c r="C67" s="227">
        <f>SUM(C68:C69)</f>
        <v>0</v>
      </c>
      <c r="D67" s="227">
        <f>SUM(D68:D69)</f>
        <v>0</v>
      </c>
      <c r="E67" s="227">
        <f>SUM(E68:E69)</f>
        <v>0</v>
      </c>
      <c r="F67" s="227">
        <f>SUM(F68:F69)</f>
        <v>0</v>
      </c>
      <c r="G67" s="227">
        <f t="shared" si="5"/>
        <v>0</v>
      </c>
      <c r="H67" s="221" t="e">
        <f t="shared" si="0"/>
        <v>#DIV/0!</v>
      </c>
      <c r="I67" s="219"/>
    </row>
    <row r="68" spans="1:9" s="24" customFormat="1" ht="37.5" customHeight="1">
      <c r="A68" s="124" t="s">
        <v>133</v>
      </c>
      <c r="B68" s="102">
        <v>1161</v>
      </c>
      <c r="C68" s="263" t="s">
        <v>194</v>
      </c>
      <c r="D68" s="263" t="s">
        <v>194</v>
      </c>
      <c r="E68" s="263" t="s">
        <v>194</v>
      </c>
      <c r="F68" s="263" t="s">
        <v>194</v>
      </c>
      <c r="G68" s="263"/>
      <c r="H68" s="216" t="e">
        <f t="shared" si="0"/>
        <v>#VALUE!</v>
      </c>
      <c r="I68" s="213"/>
    </row>
    <row r="69" spans="1:9" s="24" customFormat="1" ht="39" customHeight="1">
      <c r="A69" s="124" t="s">
        <v>90</v>
      </c>
      <c r="B69" s="102">
        <v>1162</v>
      </c>
      <c r="C69" s="263" t="s">
        <v>194</v>
      </c>
      <c r="D69" s="263" t="s">
        <v>194</v>
      </c>
      <c r="E69" s="263" t="s">
        <v>194</v>
      </c>
      <c r="F69" s="263" t="s">
        <v>194</v>
      </c>
      <c r="G69" s="226" t="e">
        <f t="shared" si="5"/>
        <v>#VALUE!</v>
      </c>
      <c r="H69" s="216" t="e">
        <f t="shared" si="0"/>
        <v>#VALUE!</v>
      </c>
      <c r="I69" s="213"/>
    </row>
    <row r="70" spans="1:9" s="24" customFormat="1" ht="36" customHeight="1">
      <c r="A70" s="124" t="s">
        <v>74</v>
      </c>
      <c r="B70" s="102">
        <v>1170</v>
      </c>
      <c r="C70" s="263">
        <f>SUM(C59,C60,C61,C62,C63,C64,C67)</f>
        <v>256</v>
      </c>
      <c r="D70" s="263">
        <f>SUM(D59,D60,D61,D62,D63,D64,D67)</f>
        <v>-1631</v>
      </c>
      <c r="E70" s="263">
        <f>SUM(E59,E60,E61,E62,E63,E64,E67)</f>
        <v>305</v>
      </c>
      <c r="F70" s="263">
        <f>SUM(F59,F60,F61,F62,F63,F64,F67)</f>
        <v>-1631</v>
      </c>
      <c r="G70" s="263">
        <f t="shared" si="5"/>
        <v>-1936</v>
      </c>
      <c r="H70" s="212">
        <f t="shared" si="0"/>
        <v>-534.7540983606558</v>
      </c>
      <c r="I70" s="213"/>
    </row>
    <row r="71" spans="1:9" s="24" customFormat="1" ht="39" customHeight="1">
      <c r="A71" s="124" t="s">
        <v>206</v>
      </c>
      <c r="B71" s="102">
        <v>1180</v>
      </c>
      <c r="C71" s="263">
        <v>-46</v>
      </c>
      <c r="D71" s="263" t="s">
        <v>194</v>
      </c>
      <c r="E71" s="263">
        <v>-55</v>
      </c>
      <c r="F71" s="263" t="s">
        <v>194</v>
      </c>
      <c r="G71" s="226" t="e">
        <f t="shared" si="5"/>
        <v>#VALUE!</v>
      </c>
      <c r="H71" s="216" t="e">
        <f t="shared" ref="H71:H95" si="6">(F71/E71)*100</f>
        <v>#VALUE!</v>
      </c>
      <c r="I71" s="213"/>
    </row>
    <row r="72" spans="1:9" s="24" customFormat="1" ht="39" customHeight="1">
      <c r="A72" s="124" t="s">
        <v>207</v>
      </c>
      <c r="B72" s="102">
        <v>1181</v>
      </c>
      <c r="C72" s="263"/>
      <c r="D72" s="263"/>
      <c r="E72" s="263"/>
      <c r="F72" s="263"/>
      <c r="G72" s="263"/>
      <c r="H72" s="216" t="e">
        <f t="shared" si="6"/>
        <v>#DIV/0!</v>
      </c>
      <c r="I72" s="213"/>
    </row>
    <row r="73" spans="1:9" s="24" customFormat="1" ht="39" customHeight="1">
      <c r="A73" s="124" t="s">
        <v>208</v>
      </c>
      <c r="B73" s="102">
        <v>1190</v>
      </c>
      <c r="C73" s="263"/>
      <c r="D73" s="263"/>
      <c r="E73" s="263"/>
      <c r="F73" s="263"/>
      <c r="G73" s="263"/>
      <c r="H73" s="216" t="e">
        <f t="shared" si="6"/>
        <v>#DIV/0!</v>
      </c>
      <c r="I73" s="213"/>
    </row>
    <row r="74" spans="1:9" s="24" customFormat="1" ht="39" customHeight="1">
      <c r="A74" s="124" t="s">
        <v>209</v>
      </c>
      <c r="B74" s="102">
        <v>1191</v>
      </c>
      <c r="C74" s="263" t="s">
        <v>194</v>
      </c>
      <c r="D74" s="263" t="s">
        <v>194</v>
      </c>
      <c r="E74" s="263" t="s">
        <v>194</v>
      </c>
      <c r="F74" s="263" t="s">
        <v>194</v>
      </c>
      <c r="G74" s="226" t="e">
        <f t="shared" si="5"/>
        <v>#VALUE!</v>
      </c>
      <c r="H74" s="216" t="e">
        <f t="shared" si="6"/>
        <v>#VALUE!</v>
      </c>
      <c r="I74" s="213"/>
    </row>
    <row r="75" spans="1:9" s="24" customFormat="1" ht="38.25" customHeight="1">
      <c r="A75" s="219" t="s">
        <v>230</v>
      </c>
      <c r="B75" s="217">
        <v>1200</v>
      </c>
      <c r="C75" s="227">
        <f>SUM(C70,C71,C72,C73,C74)</f>
        <v>210</v>
      </c>
      <c r="D75" s="227">
        <f>SUM(D70,D71,D72,D73,D74)</f>
        <v>-1631</v>
      </c>
      <c r="E75" s="227">
        <f>SUM(E70,E71,E72,E73,E74)</f>
        <v>250</v>
      </c>
      <c r="F75" s="227">
        <f>SUM(F70,F71,F72,F73,F74)</f>
        <v>-1631</v>
      </c>
      <c r="G75" s="227">
        <f t="shared" si="5"/>
        <v>-1881</v>
      </c>
      <c r="H75" s="218">
        <f t="shared" si="6"/>
        <v>-652.4</v>
      </c>
      <c r="I75" s="219"/>
    </row>
    <row r="76" spans="1:9" s="24" customFormat="1" ht="39" customHeight="1">
      <c r="A76" s="124" t="s">
        <v>24</v>
      </c>
      <c r="B76" s="102">
        <v>1201</v>
      </c>
      <c r="C76" s="263">
        <v>210</v>
      </c>
      <c r="D76" s="263"/>
      <c r="E76" s="263">
        <v>250</v>
      </c>
      <c r="F76" s="263"/>
      <c r="G76" s="263">
        <f t="shared" si="5"/>
        <v>-250</v>
      </c>
      <c r="H76" s="212">
        <f t="shared" si="6"/>
        <v>0</v>
      </c>
      <c r="I76" s="213"/>
    </row>
    <row r="77" spans="1:9" s="24" customFormat="1" ht="39" customHeight="1">
      <c r="A77" s="124" t="s">
        <v>25</v>
      </c>
      <c r="B77" s="102">
        <v>1202</v>
      </c>
      <c r="C77" s="263" t="s">
        <v>194</v>
      </c>
      <c r="D77" s="263">
        <v>-1631</v>
      </c>
      <c r="E77" s="263">
        <v>0</v>
      </c>
      <c r="F77" s="263">
        <f>D77</f>
        <v>-1631</v>
      </c>
      <c r="G77" s="263">
        <f>F77-E77</f>
        <v>-1631</v>
      </c>
      <c r="H77" s="216" t="e">
        <f t="shared" ref="H77" si="7">(F77/E77)*100</f>
        <v>#DIV/0!</v>
      </c>
      <c r="I77" s="213"/>
    </row>
    <row r="78" spans="1:9" s="24" customFormat="1" ht="38.25" customHeight="1">
      <c r="A78" s="219" t="s">
        <v>19</v>
      </c>
      <c r="B78" s="217">
        <v>1210</v>
      </c>
      <c r="C78" s="264">
        <f>SUM(C8,C48,C60,C62,C64,C72,C73)</f>
        <v>16420</v>
      </c>
      <c r="D78" s="264">
        <f>SUM(D8,D48,D60,D62,D64,D72,D73)</f>
        <v>16444</v>
      </c>
      <c r="E78" s="264">
        <f>SUM(E8,E48,E60,E62,E64,E72,E73)</f>
        <v>17915</v>
      </c>
      <c r="F78" s="264">
        <f>SUM(F8,F48,F60,F62,F64,F72,F73)</f>
        <v>16444</v>
      </c>
      <c r="G78" s="264">
        <f>F78-E78</f>
        <v>-1471</v>
      </c>
      <c r="H78" s="218">
        <f t="shared" si="6"/>
        <v>91.789003628244487</v>
      </c>
      <c r="I78" s="219"/>
    </row>
    <row r="79" spans="1:9" s="24" customFormat="1" ht="39.75" customHeight="1">
      <c r="A79" s="219" t="s">
        <v>88</v>
      </c>
      <c r="B79" s="217">
        <v>1220</v>
      </c>
      <c r="C79" s="227">
        <f>SUM(C9,C19,C40,C52,C61,C63,C67,C71,C74)</f>
        <v>-16210</v>
      </c>
      <c r="D79" s="227">
        <f>SUM(D9,D19,D40,D52,D61,D63,D67,D71,D74)</f>
        <v>-18075</v>
      </c>
      <c r="E79" s="227">
        <f>SUM(E9,E19,E40,E52,E61,E63,E67,E71,E74)</f>
        <v>-17665</v>
      </c>
      <c r="F79" s="227">
        <f>SUM(F9,F19,F40,F52,F61,F63,F67,F71,F74)</f>
        <v>-18075</v>
      </c>
      <c r="G79" s="227">
        <f>F79-E79</f>
        <v>-410</v>
      </c>
      <c r="H79" s="218">
        <f t="shared" si="6"/>
        <v>102.32097367676197</v>
      </c>
      <c r="I79" s="219"/>
    </row>
    <row r="80" spans="1:9" s="24" customFormat="1" ht="39" customHeight="1">
      <c r="A80" s="124" t="s">
        <v>149</v>
      </c>
      <c r="B80" s="102">
        <v>1230</v>
      </c>
      <c r="C80" s="263"/>
      <c r="D80" s="263"/>
      <c r="E80" s="263"/>
      <c r="F80" s="263"/>
      <c r="G80" s="263">
        <f>F80-E80</f>
        <v>0</v>
      </c>
      <c r="H80" s="216" t="e">
        <f t="shared" si="6"/>
        <v>#DIV/0!</v>
      </c>
      <c r="I80" s="213"/>
    </row>
    <row r="81" spans="1:11" s="24" customFormat="1" ht="36.75" customHeight="1">
      <c r="A81" s="219" t="s">
        <v>109</v>
      </c>
      <c r="B81" s="219"/>
      <c r="C81" s="227"/>
      <c r="D81" s="227"/>
      <c r="E81" s="227"/>
      <c r="F81" s="227"/>
      <c r="G81" s="227"/>
      <c r="H81" s="104"/>
      <c r="I81" s="219"/>
    </row>
    <row r="82" spans="1:11" s="24" customFormat="1" ht="39" customHeight="1">
      <c r="A82" s="124" t="s">
        <v>158</v>
      </c>
      <c r="B82" s="102">
        <v>1300</v>
      </c>
      <c r="C82" s="263">
        <f>C59</f>
        <v>210</v>
      </c>
      <c r="D82" s="263">
        <f>D59</f>
        <v>-1637</v>
      </c>
      <c r="E82" s="263">
        <f>E59</f>
        <v>153</v>
      </c>
      <c r="F82" s="263">
        <f>F59</f>
        <v>-1637</v>
      </c>
      <c r="G82" s="263">
        <f t="shared" ref="G82:G88" si="8">F82-E82</f>
        <v>-1790</v>
      </c>
      <c r="H82" s="212">
        <f t="shared" si="6"/>
        <v>-1069.9346405228757</v>
      </c>
      <c r="I82" s="213"/>
    </row>
    <row r="83" spans="1:11" s="24" customFormat="1" ht="39" customHeight="1">
      <c r="A83" s="124" t="s">
        <v>280</v>
      </c>
      <c r="B83" s="102">
        <v>1301</v>
      </c>
      <c r="C83" s="263">
        <f>C93</f>
        <v>313</v>
      </c>
      <c r="D83" s="263">
        <f>D93</f>
        <v>289</v>
      </c>
      <c r="E83" s="263">
        <f>E93</f>
        <v>336</v>
      </c>
      <c r="F83" s="263">
        <f>F93</f>
        <v>289</v>
      </c>
      <c r="G83" s="263">
        <f t="shared" si="8"/>
        <v>-47</v>
      </c>
      <c r="H83" s="212">
        <f t="shared" si="6"/>
        <v>86.011904761904773</v>
      </c>
      <c r="I83" s="213"/>
    </row>
    <row r="84" spans="1:11" s="24" customFormat="1" ht="39" customHeight="1">
      <c r="A84" s="124" t="s">
        <v>281</v>
      </c>
      <c r="B84" s="102">
        <v>1302</v>
      </c>
      <c r="C84" s="263"/>
      <c r="D84" s="263">
        <f>D49</f>
        <v>0</v>
      </c>
      <c r="E84" s="263">
        <f>E49</f>
        <v>0</v>
      </c>
      <c r="F84" s="263">
        <f>F49</f>
        <v>0</v>
      </c>
      <c r="G84" s="263">
        <f t="shared" si="8"/>
        <v>0</v>
      </c>
      <c r="H84" s="216" t="e">
        <f t="shared" si="6"/>
        <v>#DIV/0!</v>
      </c>
      <c r="I84" s="213"/>
    </row>
    <row r="85" spans="1:11" s="24" customFormat="1" ht="39" customHeight="1">
      <c r="A85" s="124" t="s">
        <v>282</v>
      </c>
      <c r="B85" s="102">
        <v>1303</v>
      </c>
      <c r="C85" s="263">
        <v>0</v>
      </c>
      <c r="D85" s="263">
        <v>0</v>
      </c>
      <c r="E85" s="263">
        <v>0</v>
      </c>
      <c r="F85" s="263" t="str">
        <f>F53</f>
        <v>(    )</v>
      </c>
      <c r="G85" s="226" t="e">
        <f t="shared" si="8"/>
        <v>#VALUE!</v>
      </c>
      <c r="H85" s="216" t="e">
        <f t="shared" si="6"/>
        <v>#VALUE!</v>
      </c>
      <c r="I85" s="213"/>
    </row>
    <row r="86" spans="1:11" s="24" customFormat="1" ht="39" customHeight="1">
      <c r="A86" s="124" t="s">
        <v>283</v>
      </c>
      <c r="B86" s="102">
        <v>1304</v>
      </c>
      <c r="C86" s="263">
        <v>0</v>
      </c>
      <c r="D86" s="263">
        <f>D50</f>
        <v>0</v>
      </c>
      <c r="E86" s="263">
        <f>E50</f>
        <v>0</v>
      </c>
      <c r="F86" s="263">
        <f>F50</f>
        <v>0</v>
      </c>
      <c r="G86" s="263"/>
      <c r="H86" s="216" t="e">
        <f t="shared" si="6"/>
        <v>#DIV/0!</v>
      </c>
      <c r="I86" s="213"/>
    </row>
    <row r="87" spans="1:11" s="24" customFormat="1" ht="39" customHeight="1">
      <c r="A87" s="124" t="s">
        <v>284</v>
      </c>
      <c r="B87" s="102">
        <v>1305</v>
      </c>
      <c r="C87" s="263">
        <v>0</v>
      </c>
      <c r="D87" s="263">
        <v>0</v>
      </c>
      <c r="E87" s="263">
        <v>0</v>
      </c>
      <c r="F87" s="263" t="str">
        <f>F54</f>
        <v>(    )</v>
      </c>
      <c r="G87" s="226" t="e">
        <f t="shared" si="8"/>
        <v>#VALUE!</v>
      </c>
      <c r="H87" s="216" t="e">
        <f t="shared" si="6"/>
        <v>#VALUE!</v>
      </c>
      <c r="I87" s="213"/>
    </row>
    <row r="88" spans="1:11" s="24" customFormat="1" ht="27.75" customHeight="1">
      <c r="A88" s="219" t="s">
        <v>103</v>
      </c>
      <c r="B88" s="217">
        <v>1310</v>
      </c>
      <c r="C88" s="227">
        <f>C82+C83-C84-C85-C86-C87</f>
        <v>523</v>
      </c>
      <c r="D88" s="227">
        <f>D82+D83-D84-D85-D86-D87</f>
        <v>-1348</v>
      </c>
      <c r="E88" s="227">
        <f>E82+E83-E84-E85-E86-E87</f>
        <v>489</v>
      </c>
      <c r="F88" s="227">
        <f>D88</f>
        <v>-1348</v>
      </c>
      <c r="G88" s="227">
        <f t="shared" si="8"/>
        <v>-1837</v>
      </c>
      <c r="H88" s="218">
        <f t="shared" si="6"/>
        <v>-275.66462167689161</v>
      </c>
      <c r="I88" s="219"/>
    </row>
    <row r="89" spans="1:11" s="24" customFormat="1" ht="30" customHeight="1">
      <c r="A89" s="124" t="s">
        <v>139</v>
      </c>
      <c r="B89" s="102"/>
      <c r="C89" s="263"/>
      <c r="D89" s="263"/>
      <c r="E89" s="263"/>
      <c r="F89" s="263"/>
      <c r="G89" s="263"/>
      <c r="H89" s="212"/>
      <c r="I89" s="213"/>
    </row>
    <row r="90" spans="1:11" s="24" customFormat="1" ht="30" customHeight="1">
      <c r="A90" s="124" t="s">
        <v>567</v>
      </c>
      <c r="B90" s="102">
        <v>1400</v>
      </c>
      <c r="C90" s="263">
        <v>2101</v>
      </c>
      <c r="D90" s="263">
        <f>-(D10-'Розшифровка фінрезультати'!E7)</f>
        <v>1966</v>
      </c>
      <c r="E90" s="263">
        <v>2178</v>
      </c>
      <c r="F90" s="263">
        <f>D90</f>
        <v>1966</v>
      </c>
      <c r="G90" s="263">
        <f t="shared" ref="G90:G95" si="9">F90-E90</f>
        <v>-212</v>
      </c>
      <c r="H90" s="212">
        <f t="shared" si="6"/>
        <v>90.266299357208453</v>
      </c>
      <c r="I90" s="213"/>
      <c r="K90" s="24">
        <v>1966</v>
      </c>
    </row>
    <row r="91" spans="1:11" s="24" customFormat="1" ht="28.5" customHeight="1">
      <c r="A91" s="124" t="s">
        <v>5</v>
      </c>
      <c r="B91" s="102">
        <v>1410</v>
      </c>
      <c r="C91" s="263">
        <v>10213</v>
      </c>
      <c r="D91" s="263">
        <f>-(D13+D25)</f>
        <v>11399</v>
      </c>
      <c r="E91" s="263">
        <v>11469</v>
      </c>
      <c r="F91" s="263">
        <f t="shared" ref="F91:F94" si="10">D91</f>
        <v>11399</v>
      </c>
      <c r="G91" s="263">
        <f t="shared" si="9"/>
        <v>-70</v>
      </c>
      <c r="H91" s="212">
        <f t="shared" si="6"/>
        <v>99.389659081000957</v>
      </c>
      <c r="I91" s="213"/>
      <c r="K91" s="24">
        <v>11399</v>
      </c>
    </row>
    <row r="92" spans="1:11" s="24" customFormat="1" ht="28.5" customHeight="1">
      <c r="A92" s="124" t="s">
        <v>6</v>
      </c>
      <c r="B92" s="102">
        <v>1420</v>
      </c>
      <c r="C92" s="263">
        <v>2292</v>
      </c>
      <c r="D92" s="263">
        <f>-(D14+D26)</f>
        <v>2623</v>
      </c>
      <c r="E92" s="263">
        <v>2521</v>
      </c>
      <c r="F92" s="263">
        <f t="shared" si="10"/>
        <v>2623</v>
      </c>
      <c r="G92" s="263">
        <f t="shared" si="9"/>
        <v>102</v>
      </c>
      <c r="H92" s="212">
        <f t="shared" si="6"/>
        <v>104.04601348671163</v>
      </c>
      <c r="I92" s="213"/>
      <c r="K92" s="24">
        <v>2623</v>
      </c>
    </row>
    <row r="93" spans="1:11" s="24" customFormat="1" ht="27" customHeight="1">
      <c r="A93" s="124" t="s">
        <v>7</v>
      </c>
      <c r="B93" s="102">
        <v>1430</v>
      </c>
      <c r="C93" s="263">
        <v>313</v>
      </c>
      <c r="D93" s="263">
        <f>-(D16+D27)</f>
        <v>289</v>
      </c>
      <c r="E93" s="263">
        <v>336</v>
      </c>
      <c r="F93" s="263">
        <f t="shared" si="10"/>
        <v>289</v>
      </c>
      <c r="G93" s="263">
        <f t="shared" si="9"/>
        <v>-47</v>
      </c>
      <c r="H93" s="212">
        <f t="shared" si="6"/>
        <v>86.011904761904773</v>
      </c>
      <c r="I93" s="213"/>
      <c r="K93" s="24">
        <v>289</v>
      </c>
    </row>
    <row r="94" spans="1:11" s="24" customFormat="1" ht="25.5" customHeight="1">
      <c r="A94" s="124" t="s">
        <v>27</v>
      </c>
      <c r="B94" s="102">
        <v>1440</v>
      </c>
      <c r="C94" s="263">
        <v>1245</v>
      </c>
      <c r="D94" s="263">
        <f>-(D11+D12+D15+D17+D24+D31+D32+D33+D39+D46+D52)</f>
        <v>1798</v>
      </c>
      <c r="E94" s="263">
        <v>1106</v>
      </c>
      <c r="F94" s="263">
        <f t="shared" si="10"/>
        <v>1798</v>
      </c>
      <c r="G94" s="263">
        <f t="shared" si="9"/>
        <v>692</v>
      </c>
      <c r="H94" s="212">
        <f t="shared" si="6"/>
        <v>162.56781193490056</v>
      </c>
      <c r="I94" s="213"/>
      <c r="K94" s="24">
        <v>1798</v>
      </c>
    </row>
    <row r="95" spans="1:11" s="24" customFormat="1" ht="27.75" customHeight="1">
      <c r="A95" s="219" t="s">
        <v>50</v>
      </c>
      <c r="B95" s="217">
        <v>1450</v>
      </c>
      <c r="C95" s="227">
        <f>SUM(C90,C91:C94)</f>
        <v>16164</v>
      </c>
      <c r="D95" s="227">
        <f>SUM(D90,D91:D94)</f>
        <v>18075</v>
      </c>
      <c r="E95" s="227">
        <f>SUM(E90,E91:E94)</f>
        <v>17610</v>
      </c>
      <c r="F95" s="227">
        <f>SUM(F90,F91:F94)</f>
        <v>18075</v>
      </c>
      <c r="G95" s="227">
        <f t="shared" si="9"/>
        <v>465</v>
      </c>
      <c r="H95" s="104">
        <f t="shared" si="6"/>
        <v>102.64054514480409</v>
      </c>
      <c r="I95" s="219"/>
      <c r="K95" s="24">
        <f>SUM(K90:K94)</f>
        <v>18075</v>
      </c>
    </row>
    <row r="96" spans="1:11" s="24" customFormat="1" ht="81.75" customHeight="1">
      <c r="A96" s="222"/>
      <c r="B96" s="105"/>
      <c r="C96" s="105"/>
      <c r="D96" s="105"/>
      <c r="E96" s="105"/>
      <c r="F96" s="105"/>
      <c r="G96" s="105"/>
      <c r="H96" s="105"/>
      <c r="I96" s="105"/>
    </row>
    <row r="97" spans="1:9" ht="27.75" customHeight="1">
      <c r="A97" s="128" t="s">
        <v>373</v>
      </c>
      <c r="B97" s="129"/>
      <c r="C97" s="412" t="s">
        <v>80</v>
      </c>
      <c r="D97" s="412"/>
      <c r="E97" s="130"/>
      <c r="F97" s="413" t="s">
        <v>490</v>
      </c>
      <c r="G97" s="413"/>
      <c r="H97" s="413"/>
      <c r="I97" s="120"/>
    </row>
    <row r="98" spans="1:9" s="261" customFormat="1">
      <c r="A98" s="246" t="s">
        <v>375</v>
      </c>
      <c r="B98" s="21"/>
      <c r="C98" s="411" t="s">
        <v>180</v>
      </c>
      <c r="D98" s="411"/>
      <c r="E98" s="21"/>
      <c r="F98" s="391" t="s">
        <v>77</v>
      </c>
      <c r="G98" s="391"/>
      <c r="H98" s="391"/>
    </row>
    <row r="99" spans="1:9">
      <c r="A99" s="40"/>
    </row>
    <row r="100" spans="1:9">
      <c r="A100" s="40"/>
    </row>
    <row r="101" spans="1:9">
      <c r="A101" s="40"/>
    </row>
    <row r="102" spans="1:9">
      <c r="A102" s="40"/>
    </row>
    <row r="103" spans="1:9">
      <c r="A103" s="40"/>
    </row>
    <row r="104" spans="1:9">
      <c r="A104" s="40"/>
    </row>
    <row r="105" spans="1:9">
      <c r="A105" s="40"/>
    </row>
    <row r="106" spans="1:9">
      <c r="A106" s="40"/>
    </row>
    <row r="107" spans="1:9">
      <c r="A107" s="40"/>
    </row>
    <row r="108" spans="1:9">
      <c r="A108" s="40"/>
    </row>
    <row r="109" spans="1:9">
      <c r="A109" s="40"/>
    </row>
    <row r="110" spans="1:9">
      <c r="A110" s="40"/>
    </row>
    <row r="111" spans="1:9">
      <c r="A111" s="40"/>
    </row>
    <row r="112" spans="1:9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  <row r="166" spans="1:1">
      <c r="A166" s="33"/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</sheetData>
  <mergeCells count="10">
    <mergeCell ref="C98:D98"/>
    <mergeCell ref="F98:H98"/>
    <mergeCell ref="C97:D97"/>
    <mergeCell ref="F97:H97"/>
    <mergeCell ref="A2:I2"/>
    <mergeCell ref="C4:D4"/>
    <mergeCell ref="B4:B5"/>
    <mergeCell ref="A4:A5"/>
    <mergeCell ref="A7:I7"/>
    <mergeCell ref="E4:H4"/>
  </mergeCells>
  <phoneticPr fontId="0" type="noConversion"/>
  <pageMargins left="0.24" right="0.16" top="0.2" bottom="0.2" header="0.19685039370078741" footer="0.11811023622047245"/>
  <pageSetup paperSize="9" scale="51" orientation="landscape" verticalDpi="300" r:id="rId1"/>
  <headerFooter alignWithMargins="0"/>
  <ignoredErrors>
    <ignoredError sqref="H88 H90 G74:G76 G19:G21 G69:G71 G45:G47 G10:G18 G67 H53:H57 G59:G65 H9:H21 H59:H76 G53:G57 H83:H84 G88 G85:G87 H85:H87 E88 G22:G36 H22:H36 H91:H95 G38:G44 H38:H52 H78:H8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77"/>
  <sheetViews>
    <sheetView view="pageBreakPreview" topLeftCell="A40" zoomScale="80" zoomScaleNormal="100" zoomScaleSheetLayoutView="80" workbookViewId="0">
      <selection activeCell="I56" sqref="I56"/>
    </sheetView>
  </sheetViews>
  <sheetFormatPr defaultRowHeight="18.75"/>
  <cols>
    <col min="1" max="1" width="56.85546875" style="21" customWidth="1"/>
    <col min="2" max="2" width="12.85546875" style="246" customWidth="1"/>
    <col min="3" max="3" width="15.7109375" style="246" customWidth="1"/>
    <col min="4" max="4" width="18" style="246" customWidth="1"/>
    <col min="5" max="5" width="16.7109375" style="246" customWidth="1"/>
    <col min="6" max="6" width="17" style="246" customWidth="1"/>
    <col min="7" max="7" width="16.5703125" style="246" customWidth="1"/>
    <col min="8" max="16384" width="9.140625" style="21"/>
  </cols>
  <sheetData>
    <row r="2" spans="1:7">
      <c r="A2" s="419" t="s">
        <v>429</v>
      </c>
      <c r="B2" s="419"/>
      <c r="C2" s="419"/>
      <c r="D2" s="419"/>
      <c r="E2" s="419"/>
      <c r="F2" s="419"/>
      <c r="G2" s="419"/>
    </row>
    <row r="3" spans="1:7">
      <c r="A3" s="254"/>
      <c r="B3" s="36"/>
      <c r="C3" s="36"/>
      <c r="D3" s="254"/>
      <c r="E3" s="254"/>
      <c r="F3" s="254"/>
      <c r="G3" s="36"/>
    </row>
    <row r="4" spans="1:7" ht="73.5" customHeight="1">
      <c r="A4" s="270" t="s">
        <v>160</v>
      </c>
      <c r="B4" s="66" t="s">
        <v>18</v>
      </c>
      <c r="C4" s="66" t="s">
        <v>456</v>
      </c>
      <c r="D4" s="66" t="s">
        <v>457</v>
      </c>
      <c r="E4" s="66" t="s">
        <v>458</v>
      </c>
      <c r="F4" s="66" t="s">
        <v>411</v>
      </c>
      <c r="G4" s="131" t="s">
        <v>440</v>
      </c>
    </row>
    <row r="5" spans="1:7" ht="23.25" customHeight="1">
      <c r="A5" s="92">
        <v>1</v>
      </c>
      <c r="B5" s="258">
        <v>2</v>
      </c>
      <c r="C5" s="258">
        <v>3</v>
      </c>
      <c r="D5" s="258">
        <v>4</v>
      </c>
      <c r="E5" s="258">
        <v>5</v>
      </c>
      <c r="F5" s="258">
        <v>6</v>
      </c>
      <c r="G5" s="258">
        <v>7</v>
      </c>
    </row>
    <row r="6" spans="1:7" ht="55.5" customHeight="1">
      <c r="A6" s="294" t="s">
        <v>407</v>
      </c>
      <c r="B6" s="295">
        <v>1018</v>
      </c>
      <c r="C6" s="229">
        <f>-(SUM(C7:C20))</f>
        <v>-482</v>
      </c>
      <c r="D6" s="229">
        <f>-(SUM(D7:D20))</f>
        <v>-431.99999999999994</v>
      </c>
      <c r="E6" s="229">
        <f>-(SUM(E7:E21))</f>
        <v>-700</v>
      </c>
      <c r="F6" s="229">
        <f>E6-D6</f>
        <v>-268.00000000000006</v>
      </c>
      <c r="G6" s="296">
        <f>(E6/D6)*100</f>
        <v>162.03703703703707</v>
      </c>
    </row>
    <row r="7" spans="1:7" ht="33" customHeight="1">
      <c r="A7" s="297" t="s">
        <v>566</v>
      </c>
      <c r="B7" s="295"/>
      <c r="C7" s="230">
        <v>250</v>
      </c>
      <c r="D7" s="230">
        <v>200</v>
      </c>
      <c r="E7" s="230"/>
      <c r="F7" s="230">
        <f>E7-D7</f>
        <v>-200</v>
      </c>
      <c r="G7" s="298">
        <f t="shared" ref="G7:G21" si="0">(E7/D7)*100</f>
        <v>0</v>
      </c>
    </row>
    <row r="8" spans="1:7" ht="20.25" customHeight="1">
      <c r="A8" s="297" t="s">
        <v>505</v>
      </c>
      <c r="B8" s="295"/>
      <c r="C8" s="230">
        <v>18</v>
      </c>
      <c r="D8" s="230">
        <v>18.100000000000001</v>
      </c>
      <c r="E8" s="230">
        <v>24</v>
      </c>
      <c r="F8" s="230">
        <f>E8-D8</f>
        <v>5.8999999999999986</v>
      </c>
      <c r="G8" s="298">
        <f t="shared" si="0"/>
        <v>132.59668508287291</v>
      </c>
    </row>
    <row r="9" spans="1:7" ht="20.25" customHeight="1">
      <c r="A9" s="299" t="s">
        <v>542</v>
      </c>
      <c r="B9" s="295"/>
      <c r="C9" s="300">
        <v>10</v>
      </c>
      <c r="D9" s="230">
        <v>9.5</v>
      </c>
      <c r="E9" s="230">
        <v>12</v>
      </c>
      <c r="F9" s="230">
        <f t="shared" ref="F9:F19" si="1">E9-D9</f>
        <v>2.5</v>
      </c>
      <c r="G9" s="298">
        <f t="shared" si="0"/>
        <v>126.31578947368421</v>
      </c>
    </row>
    <row r="10" spans="1:7" ht="20.25" customHeight="1">
      <c r="A10" s="297" t="s">
        <v>506</v>
      </c>
      <c r="B10" s="295"/>
      <c r="C10" s="230">
        <v>4</v>
      </c>
      <c r="D10" s="230">
        <v>4</v>
      </c>
      <c r="E10" s="230">
        <v>3</v>
      </c>
      <c r="F10" s="230">
        <f t="shared" si="1"/>
        <v>-1</v>
      </c>
      <c r="G10" s="298">
        <f t="shared" si="0"/>
        <v>75</v>
      </c>
    </row>
    <row r="11" spans="1:7" ht="20.25" customHeight="1">
      <c r="A11" s="297" t="s">
        <v>507</v>
      </c>
      <c r="B11" s="295"/>
      <c r="C11" s="230">
        <v>4</v>
      </c>
      <c r="D11" s="230">
        <v>3.2</v>
      </c>
      <c r="E11" s="230">
        <v>4</v>
      </c>
      <c r="F11" s="230">
        <f t="shared" si="1"/>
        <v>0.79999999999999982</v>
      </c>
      <c r="G11" s="298">
        <f t="shared" si="0"/>
        <v>125</v>
      </c>
    </row>
    <row r="12" spans="1:7" ht="20.25" customHeight="1">
      <c r="A12" s="297" t="s">
        <v>508</v>
      </c>
      <c r="B12" s="295"/>
      <c r="C12" s="230">
        <v>108</v>
      </c>
      <c r="D12" s="230">
        <v>110</v>
      </c>
      <c r="E12" s="230">
        <v>90</v>
      </c>
      <c r="F12" s="230">
        <f t="shared" si="1"/>
        <v>-20</v>
      </c>
      <c r="G12" s="298">
        <f t="shared" si="0"/>
        <v>81.818181818181827</v>
      </c>
    </row>
    <row r="13" spans="1:7" ht="20.25" customHeight="1">
      <c r="A13" s="297" t="s">
        <v>509</v>
      </c>
      <c r="B13" s="295"/>
      <c r="C13" s="230">
        <v>17</v>
      </c>
      <c r="D13" s="230">
        <v>30</v>
      </c>
      <c r="E13" s="230">
        <v>12</v>
      </c>
      <c r="F13" s="230">
        <f t="shared" si="1"/>
        <v>-18</v>
      </c>
      <c r="G13" s="298">
        <f t="shared" si="0"/>
        <v>40</v>
      </c>
    </row>
    <row r="14" spans="1:7" ht="20.25" customHeight="1">
      <c r="A14" s="297" t="s">
        <v>510</v>
      </c>
      <c r="B14" s="295"/>
      <c r="C14" s="230"/>
      <c r="D14" s="230">
        <v>2</v>
      </c>
      <c r="E14" s="230"/>
      <c r="F14" s="230">
        <f t="shared" si="1"/>
        <v>-2</v>
      </c>
      <c r="G14" s="298">
        <f t="shared" si="0"/>
        <v>0</v>
      </c>
    </row>
    <row r="15" spans="1:7" ht="33.75" customHeight="1">
      <c r="A15" s="297" t="s">
        <v>572</v>
      </c>
      <c r="B15" s="295"/>
      <c r="C15" s="230">
        <v>1</v>
      </c>
      <c r="D15" s="230">
        <v>2.8</v>
      </c>
      <c r="E15" s="230">
        <v>1</v>
      </c>
      <c r="F15" s="230">
        <f t="shared" si="1"/>
        <v>-1.7999999999999998</v>
      </c>
      <c r="G15" s="298">
        <f t="shared" si="0"/>
        <v>35.714285714285715</v>
      </c>
    </row>
    <row r="16" spans="1:7" ht="20.25" customHeight="1">
      <c r="A16" s="297" t="s">
        <v>511</v>
      </c>
      <c r="B16" s="295"/>
      <c r="C16" s="230">
        <v>47</v>
      </c>
      <c r="D16" s="230">
        <v>32</v>
      </c>
      <c r="E16" s="230">
        <v>13</v>
      </c>
      <c r="F16" s="230">
        <f t="shared" si="1"/>
        <v>-19</v>
      </c>
      <c r="G16" s="298">
        <f t="shared" si="0"/>
        <v>40.625</v>
      </c>
    </row>
    <row r="17" spans="1:7" ht="36" customHeight="1">
      <c r="A17" s="297" t="s">
        <v>573</v>
      </c>
      <c r="B17" s="295"/>
      <c r="C17" s="230">
        <v>22</v>
      </c>
      <c r="D17" s="230">
        <v>20</v>
      </c>
      <c r="E17" s="230">
        <v>22</v>
      </c>
      <c r="F17" s="230">
        <f t="shared" si="1"/>
        <v>2</v>
      </c>
      <c r="G17" s="298">
        <f t="shared" si="0"/>
        <v>110.00000000000001</v>
      </c>
    </row>
    <row r="18" spans="1:7" ht="20.25" customHeight="1">
      <c r="A18" s="297" t="s">
        <v>543</v>
      </c>
      <c r="B18" s="295"/>
      <c r="C18" s="230">
        <v>1</v>
      </c>
      <c r="D18" s="230">
        <v>0.4</v>
      </c>
      <c r="E18" s="230"/>
      <c r="F18" s="230">
        <f t="shared" si="1"/>
        <v>-0.4</v>
      </c>
      <c r="G18" s="298">
        <f t="shared" si="0"/>
        <v>0</v>
      </c>
    </row>
    <row r="19" spans="1:7" ht="33.75" customHeight="1">
      <c r="A19" s="297" t="s">
        <v>574</v>
      </c>
      <c r="B19" s="295"/>
      <c r="C19" s="229"/>
      <c r="D19" s="229"/>
      <c r="E19" s="230">
        <v>2</v>
      </c>
      <c r="F19" s="230">
        <f t="shared" si="1"/>
        <v>2</v>
      </c>
      <c r="G19" s="301" t="e">
        <f t="shared" si="0"/>
        <v>#DIV/0!</v>
      </c>
    </row>
    <row r="20" spans="1:7" ht="22.5" customHeight="1">
      <c r="A20" s="302" t="s">
        <v>571</v>
      </c>
      <c r="B20" s="179"/>
      <c r="C20" s="230"/>
      <c r="D20" s="230"/>
      <c r="E20" s="230">
        <v>16</v>
      </c>
      <c r="F20" s="230">
        <f t="shared" ref="F20:F45" si="2">E20-D20</f>
        <v>16</v>
      </c>
      <c r="G20" s="301" t="e">
        <f t="shared" si="0"/>
        <v>#DIV/0!</v>
      </c>
    </row>
    <row r="21" spans="1:7" ht="22.5" customHeight="1">
      <c r="A21" s="302" t="s">
        <v>564</v>
      </c>
      <c r="B21" s="179"/>
      <c r="C21" s="230"/>
      <c r="D21" s="230"/>
      <c r="E21" s="230">
        <v>501</v>
      </c>
      <c r="F21" s="230">
        <f t="shared" si="2"/>
        <v>501</v>
      </c>
      <c r="G21" s="301" t="e">
        <f t="shared" si="0"/>
        <v>#DIV/0!</v>
      </c>
    </row>
    <row r="22" spans="1:7" s="24" customFormat="1" ht="33.75" customHeight="1">
      <c r="A22" s="294" t="s">
        <v>408</v>
      </c>
      <c r="B22" s="303">
        <v>1049</v>
      </c>
      <c r="C22" s="229">
        <f>-(SUM(C23:C37))</f>
        <v>-288</v>
      </c>
      <c r="D22" s="229">
        <f>-(SUM(D23:D37))</f>
        <v>-255.99999999999997</v>
      </c>
      <c r="E22" s="229">
        <f>-(SUM(E23:E37))</f>
        <v>-468</v>
      </c>
      <c r="F22" s="229">
        <f>E22-D22</f>
        <v>-212.00000000000003</v>
      </c>
      <c r="G22" s="296">
        <f t="shared" ref="G22:G45" si="3">(E22/D22)*100</f>
        <v>182.81250000000003</v>
      </c>
    </row>
    <row r="23" spans="1:7" s="24" customFormat="1" ht="45" customHeight="1">
      <c r="A23" s="297" t="s">
        <v>566</v>
      </c>
      <c r="B23" s="303"/>
      <c r="C23" s="230">
        <v>40</v>
      </c>
      <c r="D23" s="230">
        <v>28</v>
      </c>
      <c r="E23" s="230"/>
      <c r="F23" s="230">
        <f t="shared" ref="F23:F36" si="4">E23-D23</f>
        <v>-28</v>
      </c>
      <c r="G23" s="298">
        <f t="shared" si="3"/>
        <v>0</v>
      </c>
    </row>
    <row r="24" spans="1:7" s="24" customFormat="1" ht="22.5" customHeight="1">
      <c r="A24" s="297" t="s">
        <v>565</v>
      </c>
      <c r="B24" s="303"/>
      <c r="C24" s="230">
        <v>67</v>
      </c>
      <c r="D24" s="230">
        <v>76</v>
      </c>
      <c r="E24" s="230">
        <v>79</v>
      </c>
      <c r="F24" s="230">
        <f t="shared" si="4"/>
        <v>3</v>
      </c>
      <c r="G24" s="298">
        <f t="shared" si="3"/>
        <v>103.94736842105263</v>
      </c>
    </row>
    <row r="25" spans="1:7" s="24" customFormat="1" ht="22.5" customHeight="1">
      <c r="A25" s="297" t="s">
        <v>505</v>
      </c>
      <c r="B25" s="303"/>
      <c r="C25" s="230">
        <v>5</v>
      </c>
      <c r="D25" s="230">
        <v>5.2</v>
      </c>
      <c r="E25" s="230">
        <v>6</v>
      </c>
      <c r="F25" s="230">
        <f t="shared" si="4"/>
        <v>0.79999999999999982</v>
      </c>
      <c r="G25" s="298">
        <f t="shared" si="3"/>
        <v>115.38461538461537</v>
      </c>
    </row>
    <row r="26" spans="1:7" s="24" customFormat="1" ht="22.5" customHeight="1">
      <c r="A26" s="297" t="s">
        <v>512</v>
      </c>
      <c r="B26" s="303"/>
      <c r="C26" s="230">
        <v>49</v>
      </c>
      <c r="D26" s="230">
        <v>52</v>
      </c>
      <c r="E26" s="230">
        <v>45</v>
      </c>
      <c r="F26" s="230">
        <f t="shared" si="4"/>
        <v>-7</v>
      </c>
      <c r="G26" s="298">
        <f t="shared" si="3"/>
        <v>86.538461538461547</v>
      </c>
    </row>
    <row r="27" spans="1:7" s="24" customFormat="1" ht="22.5" customHeight="1">
      <c r="A27" s="297" t="s">
        <v>513</v>
      </c>
      <c r="B27" s="303"/>
      <c r="C27" s="230">
        <v>8</v>
      </c>
      <c r="D27" s="230">
        <v>9.6</v>
      </c>
      <c r="E27" s="230">
        <v>9</v>
      </c>
      <c r="F27" s="230">
        <f>E27-D27</f>
        <v>-0.59999999999999964</v>
      </c>
      <c r="G27" s="298">
        <f t="shared" si="3"/>
        <v>93.75</v>
      </c>
    </row>
    <row r="28" spans="1:7" s="24" customFormat="1" ht="22.5" customHeight="1">
      <c r="A28" s="297" t="s">
        <v>514</v>
      </c>
      <c r="B28" s="303"/>
      <c r="C28" s="230">
        <v>28</v>
      </c>
      <c r="D28" s="230">
        <v>29.2</v>
      </c>
      <c r="E28" s="230">
        <v>29</v>
      </c>
      <c r="F28" s="230">
        <f t="shared" ref="F28:F35" si="5">E28-D28</f>
        <v>-0.19999999999999929</v>
      </c>
      <c r="G28" s="298">
        <f t="shared" si="3"/>
        <v>99.315068493150676</v>
      </c>
    </row>
    <row r="29" spans="1:7" s="24" customFormat="1" ht="22.5" customHeight="1">
      <c r="A29" s="297" t="s">
        <v>515</v>
      </c>
      <c r="B29" s="303"/>
      <c r="C29" s="230">
        <v>4</v>
      </c>
      <c r="D29" s="230">
        <v>4</v>
      </c>
      <c r="E29" s="230">
        <v>4</v>
      </c>
      <c r="F29" s="230">
        <f t="shared" si="5"/>
        <v>0</v>
      </c>
      <c r="G29" s="298">
        <f t="shared" si="3"/>
        <v>100</v>
      </c>
    </row>
    <row r="30" spans="1:7" s="24" customFormat="1" ht="33.75" customHeight="1">
      <c r="A30" s="297" t="s">
        <v>516</v>
      </c>
      <c r="B30" s="303"/>
      <c r="C30" s="230">
        <v>49</v>
      </c>
      <c r="D30" s="230">
        <v>48</v>
      </c>
      <c r="E30" s="230">
        <v>67</v>
      </c>
      <c r="F30" s="230">
        <f t="shared" si="5"/>
        <v>19</v>
      </c>
      <c r="G30" s="298">
        <f t="shared" si="3"/>
        <v>139.58333333333331</v>
      </c>
    </row>
    <row r="31" spans="1:7" s="24" customFormat="1" ht="19.5" customHeight="1">
      <c r="A31" s="297" t="s">
        <v>517</v>
      </c>
      <c r="B31" s="303"/>
      <c r="C31" s="230">
        <v>3</v>
      </c>
      <c r="D31" s="230">
        <v>4</v>
      </c>
      <c r="E31" s="230">
        <v>4</v>
      </c>
      <c r="F31" s="230">
        <f t="shared" si="5"/>
        <v>0</v>
      </c>
      <c r="G31" s="298">
        <f t="shared" si="3"/>
        <v>100</v>
      </c>
    </row>
    <row r="32" spans="1:7" s="24" customFormat="1" ht="19.5" customHeight="1">
      <c r="A32" s="297" t="s">
        <v>518</v>
      </c>
      <c r="B32" s="303"/>
      <c r="C32" s="230">
        <v>30</v>
      </c>
      <c r="D32" s="229"/>
      <c r="E32" s="230">
        <v>1</v>
      </c>
      <c r="F32" s="230">
        <f t="shared" si="5"/>
        <v>1</v>
      </c>
      <c r="G32" s="301" t="e">
        <f t="shared" si="3"/>
        <v>#DIV/0!</v>
      </c>
    </row>
    <row r="33" spans="1:7" s="24" customFormat="1" ht="23.25" customHeight="1">
      <c r="A33" s="297" t="s">
        <v>544</v>
      </c>
      <c r="B33" s="303"/>
      <c r="C33" s="230">
        <v>2</v>
      </c>
      <c r="D33" s="229"/>
      <c r="E33" s="230"/>
      <c r="F33" s="230">
        <f t="shared" si="5"/>
        <v>0</v>
      </c>
      <c r="G33" s="301" t="e">
        <f t="shared" si="3"/>
        <v>#DIV/0!</v>
      </c>
    </row>
    <row r="34" spans="1:7" s="24" customFormat="1" ht="20.25" customHeight="1">
      <c r="A34" s="297" t="s">
        <v>519</v>
      </c>
      <c r="B34" s="303"/>
      <c r="C34" s="230">
        <v>2</v>
      </c>
      <c r="D34" s="229"/>
      <c r="E34" s="230"/>
      <c r="F34" s="230">
        <f t="shared" si="5"/>
        <v>0</v>
      </c>
      <c r="G34" s="301" t="e">
        <f t="shared" si="3"/>
        <v>#DIV/0!</v>
      </c>
    </row>
    <row r="35" spans="1:7" ht="22.5" customHeight="1">
      <c r="A35" s="302" t="s">
        <v>564</v>
      </c>
      <c r="B35" s="179"/>
      <c r="C35" s="230"/>
      <c r="D35" s="230"/>
      <c r="E35" s="230">
        <v>178</v>
      </c>
      <c r="F35" s="230">
        <f t="shared" si="5"/>
        <v>178</v>
      </c>
      <c r="G35" s="301" t="e">
        <f t="shared" si="3"/>
        <v>#DIV/0!</v>
      </c>
    </row>
    <row r="36" spans="1:7" s="24" customFormat="1" ht="23.25" customHeight="1">
      <c r="A36" s="297" t="s">
        <v>535</v>
      </c>
      <c r="B36" s="303"/>
      <c r="C36" s="230">
        <v>1</v>
      </c>
      <c r="D36" s="229"/>
      <c r="E36" s="230">
        <v>20</v>
      </c>
      <c r="F36" s="230">
        <f t="shared" si="4"/>
        <v>20</v>
      </c>
      <c r="G36" s="301" t="e">
        <f t="shared" si="3"/>
        <v>#DIV/0!</v>
      </c>
    </row>
    <row r="37" spans="1:7" s="24" customFormat="1" ht="27.75" customHeight="1">
      <c r="A37" s="302" t="s">
        <v>541</v>
      </c>
      <c r="B37" s="303"/>
      <c r="C37" s="304"/>
      <c r="D37" s="230"/>
      <c r="E37" s="230">
        <v>26</v>
      </c>
      <c r="F37" s="230">
        <f t="shared" si="2"/>
        <v>26</v>
      </c>
      <c r="G37" s="301" t="e">
        <f t="shared" si="3"/>
        <v>#DIV/0!</v>
      </c>
    </row>
    <row r="38" spans="1:7" s="24" customFormat="1" ht="24" customHeight="1">
      <c r="A38" s="305" t="s">
        <v>211</v>
      </c>
      <c r="B38" s="303">
        <v>1073</v>
      </c>
      <c r="C38" s="229">
        <f>SUM(C39:C44)</f>
        <v>1930</v>
      </c>
      <c r="D38" s="229">
        <f t="shared" ref="D38:E38" si="6">SUM(D39:D44)</f>
        <v>3073.3</v>
      </c>
      <c r="E38" s="229">
        <f t="shared" si="6"/>
        <v>18</v>
      </c>
      <c r="F38" s="229">
        <f>E38-D38</f>
        <v>-3055.3</v>
      </c>
      <c r="G38" s="296">
        <f>(E38/D38)*100</f>
        <v>0.58568964956235958</v>
      </c>
    </row>
    <row r="39" spans="1:7" s="24" customFormat="1" ht="24" customHeight="1">
      <c r="A39" s="297" t="s">
        <v>520</v>
      </c>
      <c r="B39" s="303"/>
      <c r="C39" s="306">
        <v>1400</v>
      </c>
      <c r="D39" s="230">
        <v>2300</v>
      </c>
      <c r="E39" s="229"/>
      <c r="F39" s="230">
        <f t="shared" ref="F39:F43" si="7">E39-D39</f>
        <v>-2300</v>
      </c>
      <c r="G39" s="298">
        <f t="shared" si="3"/>
        <v>0</v>
      </c>
    </row>
    <row r="40" spans="1:7" s="24" customFormat="1" ht="37.5" customHeight="1">
      <c r="A40" s="297" t="s">
        <v>521</v>
      </c>
      <c r="B40" s="303"/>
      <c r="C40" s="306">
        <v>59</v>
      </c>
      <c r="D40" s="230">
        <v>53.3</v>
      </c>
      <c r="E40" s="229"/>
      <c r="F40" s="230">
        <f t="shared" si="7"/>
        <v>-53.3</v>
      </c>
      <c r="G40" s="298">
        <f t="shared" si="3"/>
        <v>0</v>
      </c>
    </row>
    <row r="41" spans="1:7" s="24" customFormat="1" ht="35.25" customHeight="1">
      <c r="A41" s="297" t="s">
        <v>522</v>
      </c>
      <c r="B41" s="303"/>
      <c r="C41" s="306">
        <v>458</v>
      </c>
      <c r="D41" s="230">
        <v>720</v>
      </c>
      <c r="E41" s="229"/>
      <c r="F41" s="230">
        <f t="shared" si="7"/>
        <v>-720</v>
      </c>
      <c r="G41" s="298">
        <f t="shared" si="3"/>
        <v>0</v>
      </c>
    </row>
    <row r="42" spans="1:7" s="24" customFormat="1" ht="35.25" customHeight="1">
      <c r="A42" s="297" t="s">
        <v>563</v>
      </c>
      <c r="B42" s="303"/>
      <c r="C42" s="307">
        <v>0.2</v>
      </c>
      <c r="D42" s="229"/>
      <c r="E42" s="229"/>
      <c r="F42" s="230">
        <f t="shared" si="7"/>
        <v>0</v>
      </c>
      <c r="G42" s="301" t="e">
        <f t="shared" si="3"/>
        <v>#DIV/0!</v>
      </c>
    </row>
    <row r="43" spans="1:7" s="24" customFormat="1" ht="35.25" customHeight="1">
      <c r="A43" s="297" t="s">
        <v>523</v>
      </c>
      <c r="B43" s="303"/>
      <c r="C43" s="306">
        <v>10.3</v>
      </c>
      <c r="D43" s="229"/>
      <c r="E43" s="230">
        <v>10</v>
      </c>
      <c r="F43" s="230">
        <f t="shared" si="7"/>
        <v>10</v>
      </c>
      <c r="G43" s="301" t="e">
        <f t="shared" si="3"/>
        <v>#DIV/0!</v>
      </c>
    </row>
    <row r="44" spans="1:7" s="24" customFormat="1" ht="27.75" customHeight="1">
      <c r="A44" s="297" t="s">
        <v>511</v>
      </c>
      <c r="B44" s="303"/>
      <c r="C44" s="308">
        <v>2.5</v>
      </c>
      <c r="D44" s="229"/>
      <c r="E44" s="230">
        <v>8</v>
      </c>
      <c r="F44" s="230">
        <f t="shared" si="2"/>
        <v>8</v>
      </c>
      <c r="G44" s="301" t="e">
        <f t="shared" si="3"/>
        <v>#DIV/0!</v>
      </c>
    </row>
    <row r="45" spans="1:7" s="24" customFormat="1" ht="33" customHeight="1">
      <c r="A45" s="294" t="s">
        <v>409</v>
      </c>
      <c r="B45" s="303">
        <v>1086</v>
      </c>
      <c r="C45" s="229">
        <f>SUM(C46:C49)</f>
        <v>6</v>
      </c>
      <c r="D45" s="229">
        <f>SUM(D48:D49)</f>
        <v>0</v>
      </c>
      <c r="E45" s="229">
        <f>SUM(E46:E49)</f>
        <v>10</v>
      </c>
      <c r="F45" s="229">
        <f t="shared" si="2"/>
        <v>10</v>
      </c>
      <c r="G45" s="301" t="e">
        <f t="shared" si="3"/>
        <v>#DIV/0!</v>
      </c>
    </row>
    <row r="46" spans="1:7" s="24" customFormat="1" ht="33" customHeight="1">
      <c r="A46" s="299" t="s">
        <v>561</v>
      </c>
      <c r="B46" s="303"/>
      <c r="C46" s="230">
        <v>2.5</v>
      </c>
      <c r="D46" s="229"/>
      <c r="E46" s="229"/>
      <c r="F46" s="229"/>
      <c r="G46" s="296"/>
    </row>
    <row r="47" spans="1:7" s="24" customFormat="1" ht="33" customHeight="1">
      <c r="A47" s="309" t="s">
        <v>562</v>
      </c>
      <c r="B47" s="303"/>
      <c r="C47" s="298">
        <v>0.3</v>
      </c>
      <c r="D47" s="229"/>
      <c r="E47" s="229"/>
      <c r="F47" s="229"/>
      <c r="G47" s="296"/>
    </row>
    <row r="48" spans="1:7" s="24" customFormat="1" ht="57.75" customHeight="1">
      <c r="A48" s="297" t="s">
        <v>575</v>
      </c>
      <c r="B48" s="303"/>
      <c r="C48" s="230">
        <v>1.2</v>
      </c>
      <c r="D48" s="229"/>
      <c r="E48" s="230">
        <v>1</v>
      </c>
      <c r="F48" s="229"/>
      <c r="G48" s="296"/>
    </row>
    <row r="49" spans="1:8" s="24" customFormat="1" ht="33" customHeight="1">
      <c r="A49" s="297" t="s">
        <v>511</v>
      </c>
      <c r="B49" s="303"/>
      <c r="C49" s="230">
        <v>2</v>
      </c>
      <c r="D49" s="229"/>
      <c r="E49" s="230">
        <v>9</v>
      </c>
      <c r="F49" s="229"/>
      <c r="G49" s="296"/>
    </row>
    <row r="50" spans="1:8" s="24" customFormat="1" ht="33" customHeight="1">
      <c r="A50" s="585"/>
      <c r="B50" s="586"/>
      <c r="C50" s="587"/>
      <c r="D50" s="588"/>
      <c r="E50" s="587"/>
      <c r="F50" s="588"/>
      <c r="G50" s="589"/>
    </row>
    <row r="51" spans="1:8" s="24" customFormat="1" ht="33" customHeight="1">
      <c r="A51" s="585"/>
      <c r="B51" s="586"/>
      <c r="C51" s="587"/>
      <c r="D51" s="588"/>
      <c r="E51" s="587"/>
      <c r="F51" s="588"/>
      <c r="G51" s="589"/>
    </row>
    <row r="52" spans="1:8" s="24" customFormat="1" ht="33" customHeight="1">
      <c r="A52" s="585"/>
      <c r="B52" s="586"/>
      <c r="C52" s="587"/>
      <c r="D52" s="588"/>
      <c r="E52" s="587"/>
      <c r="F52" s="588"/>
      <c r="G52" s="589"/>
    </row>
    <row r="53" spans="1:8">
      <c r="A53" s="40"/>
      <c r="D53" s="255"/>
      <c r="E53" s="62"/>
      <c r="F53" s="62"/>
      <c r="G53" s="62"/>
    </row>
    <row r="54" spans="1:8" ht="24.75" customHeight="1">
      <c r="A54" s="137" t="s">
        <v>373</v>
      </c>
      <c r="B54" s="197"/>
      <c r="C54" s="420" t="s">
        <v>80</v>
      </c>
      <c r="D54" s="420"/>
      <c r="E54" s="138"/>
      <c r="F54" s="413" t="s">
        <v>490</v>
      </c>
      <c r="G54" s="413"/>
      <c r="H54" s="120"/>
    </row>
    <row r="55" spans="1:8">
      <c r="A55" s="246" t="s">
        <v>375</v>
      </c>
      <c r="B55" s="21"/>
      <c r="C55" s="395" t="s">
        <v>380</v>
      </c>
      <c r="D55" s="395"/>
      <c r="E55" s="21"/>
      <c r="F55" s="391" t="s">
        <v>181</v>
      </c>
      <c r="G55" s="391"/>
      <c r="H55" s="261"/>
    </row>
    <row r="56" spans="1:8">
      <c r="A56" s="40"/>
      <c r="D56" s="255"/>
      <c r="E56" s="62"/>
      <c r="F56" s="62"/>
      <c r="G56" s="62"/>
    </row>
    <row r="57" spans="1:8">
      <c r="A57" s="40"/>
      <c r="D57" s="255"/>
      <c r="E57" s="62"/>
      <c r="F57" s="62"/>
      <c r="G57" s="62"/>
    </row>
    <row r="58" spans="1:8">
      <c r="A58" s="40"/>
      <c r="D58" s="255"/>
      <c r="E58" s="62"/>
      <c r="F58" s="62"/>
      <c r="G58" s="62"/>
    </row>
    <row r="59" spans="1:8">
      <c r="A59" s="40"/>
      <c r="D59" s="255"/>
      <c r="E59" s="62"/>
      <c r="F59" s="62"/>
      <c r="G59" s="62"/>
    </row>
    <row r="60" spans="1:8">
      <c r="A60" s="40"/>
      <c r="D60" s="255"/>
      <c r="E60" s="62"/>
      <c r="F60" s="62"/>
      <c r="G60" s="62"/>
    </row>
    <row r="61" spans="1:8">
      <c r="A61" s="40"/>
      <c r="D61" s="255"/>
      <c r="E61" s="62"/>
      <c r="F61" s="62"/>
      <c r="G61" s="62"/>
    </row>
    <row r="62" spans="1:8">
      <c r="A62" s="40"/>
      <c r="D62" s="255"/>
      <c r="E62" s="62"/>
      <c r="F62" s="62"/>
      <c r="G62" s="62"/>
    </row>
    <row r="63" spans="1:8">
      <c r="A63" s="40"/>
      <c r="D63" s="255"/>
      <c r="E63" s="62"/>
      <c r="F63" s="62"/>
      <c r="G63" s="62"/>
    </row>
    <row r="64" spans="1:8">
      <c r="A64" s="40"/>
      <c r="D64" s="255"/>
      <c r="E64" s="62"/>
      <c r="F64" s="62"/>
      <c r="G64" s="62"/>
    </row>
    <row r="65" spans="1:7">
      <c r="A65" s="40"/>
      <c r="D65" s="255"/>
      <c r="E65" s="62"/>
      <c r="F65" s="62"/>
      <c r="G65" s="62"/>
    </row>
    <row r="66" spans="1:7">
      <c r="A66" s="40"/>
      <c r="D66" s="255"/>
      <c r="E66" s="62"/>
      <c r="F66" s="62"/>
      <c r="G66" s="62"/>
    </row>
    <row r="67" spans="1:7">
      <c r="A67" s="40"/>
      <c r="D67" s="255"/>
      <c r="E67" s="62"/>
      <c r="F67" s="62"/>
      <c r="G67" s="62"/>
    </row>
    <row r="68" spans="1:7">
      <c r="A68" s="40"/>
      <c r="D68" s="255"/>
      <c r="E68" s="62"/>
      <c r="F68" s="62"/>
      <c r="G68" s="62"/>
    </row>
    <row r="69" spans="1:7">
      <c r="A69" s="40"/>
      <c r="D69" s="255"/>
      <c r="E69" s="62"/>
      <c r="F69" s="62"/>
      <c r="G69" s="62"/>
    </row>
    <row r="70" spans="1:7">
      <c r="A70" s="40"/>
      <c r="D70" s="255"/>
      <c r="E70" s="62"/>
      <c r="F70" s="62"/>
      <c r="G70" s="62"/>
    </row>
    <row r="71" spans="1:7">
      <c r="A71" s="40"/>
      <c r="D71" s="255"/>
      <c r="E71" s="62"/>
      <c r="F71" s="62"/>
      <c r="G71" s="62"/>
    </row>
    <row r="72" spans="1:7">
      <c r="A72" s="40"/>
      <c r="D72" s="255"/>
      <c r="E72" s="62"/>
      <c r="F72" s="62"/>
      <c r="G72" s="62"/>
    </row>
    <row r="73" spans="1:7">
      <c r="A73" s="40"/>
      <c r="D73" s="255"/>
      <c r="E73" s="62"/>
      <c r="F73" s="62"/>
      <c r="G73" s="62"/>
    </row>
    <row r="74" spans="1:7">
      <c r="A74" s="40"/>
      <c r="D74" s="255"/>
      <c r="E74" s="62"/>
      <c r="F74" s="62"/>
      <c r="G74" s="62"/>
    </row>
    <row r="75" spans="1:7">
      <c r="A75" s="40"/>
      <c r="D75" s="255"/>
      <c r="E75" s="62"/>
      <c r="F75" s="62"/>
      <c r="G75" s="62"/>
    </row>
    <row r="76" spans="1:7">
      <c r="A76" s="40"/>
      <c r="D76" s="255"/>
      <c r="E76" s="62"/>
      <c r="F76" s="62"/>
      <c r="G76" s="62"/>
    </row>
    <row r="77" spans="1:7">
      <c r="A77" s="40"/>
      <c r="D77" s="255"/>
      <c r="E77" s="62"/>
      <c r="F77" s="62"/>
      <c r="G77" s="62"/>
    </row>
    <row r="78" spans="1:7">
      <c r="A78" s="40"/>
      <c r="D78" s="255"/>
      <c r="E78" s="62"/>
      <c r="F78" s="62"/>
      <c r="G78" s="62"/>
    </row>
    <row r="79" spans="1:7">
      <c r="A79" s="40"/>
      <c r="D79" s="255"/>
      <c r="E79" s="62"/>
      <c r="F79" s="62"/>
      <c r="G79" s="62"/>
    </row>
    <row r="80" spans="1:7">
      <c r="A80" s="40"/>
      <c r="D80" s="255"/>
      <c r="E80" s="62"/>
      <c r="F80" s="62"/>
      <c r="G80" s="62"/>
    </row>
    <row r="81" spans="1:7">
      <c r="A81" s="40"/>
      <c r="D81" s="255"/>
      <c r="E81" s="62"/>
      <c r="F81" s="62"/>
      <c r="G81" s="62"/>
    </row>
    <row r="82" spans="1:7">
      <c r="A82" s="40"/>
      <c r="D82" s="255"/>
      <c r="E82" s="62"/>
      <c r="F82" s="62"/>
      <c r="G82" s="62"/>
    </row>
    <row r="83" spans="1:7">
      <c r="A83" s="40"/>
      <c r="D83" s="255"/>
      <c r="E83" s="62"/>
      <c r="F83" s="62"/>
      <c r="G83" s="62"/>
    </row>
    <row r="84" spans="1:7">
      <c r="A84" s="40"/>
      <c r="D84" s="255"/>
      <c r="E84" s="62"/>
      <c r="F84" s="62"/>
      <c r="G84" s="62"/>
    </row>
    <row r="85" spans="1:7">
      <c r="A85" s="40"/>
      <c r="D85" s="255"/>
      <c r="E85" s="62"/>
      <c r="F85" s="62"/>
      <c r="G85" s="62"/>
    </row>
    <row r="86" spans="1:7">
      <c r="A86" s="40"/>
      <c r="D86" s="255"/>
      <c r="E86" s="62"/>
      <c r="F86" s="62"/>
      <c r="G86" s="62"/>
    </row>
    <row r="87" spans="1:7">
      <c r="A87" s="40"/>
      <c r="D87" s="255"/>
      <c r="E87" s="62"/>
      <c r="F87" s="62"/>
      <c r="G87" s="62"/>
    </row>
    <row r="88" spans="1:7">
      <c r="A88" s="40"/>
      <c r="D88" s="255"/>
      <c r="E88" s="62"/>
      <c r="F88" s="62"/>
      <c r="G88" s="62"/>
    </row>
    <row r="89" spans="1:7">
      <c r="A89" s="40"/>
      <c r="D89" s="255"/>
      <c r="E89" s="62"/>
      <c r="F89" s="62"/>
      <c r="G89" s="62"/>
    </row>
    <row r="90" spans="1:7">
      <c r="A90" s="40"/>
      <c r="D90" s="255"/>
      <c r="E90" s="62"/>
      <c r="F90" s="62"/>
      <c r="G90" s="62"/>
    </row>
    <row r="91" spans="1:7">
      <c r="A91" s="40"/>
      <c r="D91" s="255"/>
      <c r="E91" s="62"/>
      <c r="F91" s="62"/>
      <c r="G91" s="62"/>
    </row>
    <row r="92" spans="1:7">
      <c r="A92" s="40"/>
      <c r="D92" s="255"/>
      <c r="E92" s="62"/>
      <c r="F92" s="62"/>
      <c r="G92" s="62"/>
    </row>
    <row r="93" spans="1:7">
      <c r="A93" s="40"/>
      <c r="D93" s="255"/>
      <c r="E93" s="62"/>
      <c r="F93" s="62"/>
      <c r="G93" s="62"/>
    </row>
    <row r="94" spans="1:7">
      <c r="A94" s="40"/>
      <c r="D94" s="255"/>
      <c r="E94" s="62"/>
      <c r="F94" s="62"/>
      <c r="G94" s="62"/>
    </row>
    <row r="95" spans="1:7">
      <c r="A95" s="40"/>
      <c r="D95" s="255"/>
      <c r="E95" s="62"/>
      <c r="F95" s="62"/>
      <c r="G95" s="62"/>
    </row>
    <row r="96" spans="1:7">
      <c r="A96" s="40"/>
      <c r="D96" s="255"/>
      <c r="E96" s="62"/>
      <c r="F96" s="62"/>
      <c r="G96" s="62"/>
    </row>
    <row r="97" spans="1:7">
      <c r="A97" s="40"/>
      <c r="D97" s="255"/>
      <c r="E97" s="62"/>
      <c r="F97" s="62"/>
      <c r="G97" s="62"/>
    </row>
    <row r="98" spans="1:7">
      <c r="A98" s="40"/>
      <c r="D98" s="255"/>
      <c r="E98" s="62"/>
      <c r="F98" s="62"/>
      <c r="G98" s="62"/>
    </row>
    <row r="99" spans="1:7">
      <c r="A99" s="40"/>
      <c r="D99" s="255"/>
      <c r="E99" s="62"/>
      <c r="F99" s="62"/>
      <c r="G99" s="62"/>
    </row>
    <row r="100" spans="1:7">
      <c r="A100" s="40"/>
      <c r="D100" s="255"/>
      <c r="E100" s="62"/>
      <c r="F100" s="62"/>
      <c r="G100" s="62"/>
    </row>
    <row r="101" spans="1:7">
      <c r="A101" s="40"/>
      <c r="D101" s="255"/>
      <c r="E101" s="62"/>
      <c r="F101" s="62"/>
      <c r="G101" s="62"/>
    </row>
    <row r="102" spans="1:7">
      <c r="A102" s="40"/>
      <c r="D102" s="255"/>
      <c r="E102" s="62"/>
      <c r="F102" s="62"/>
      <c r="G102" s="62"/>
    </row>
    <row r="103" spans="1:7">
      <c r="A103" s="40"/>
      <c r="D103" s="255"/>
      <c r="E103" s="62"/>
      <c r="F103" s="62"/>
      <c r="G103" s="62"/>
    </row>
    <row r="104" spans="1:7">
      <c r="A104" s="40"/>
      <c r="D104" s="255"/>
      <c r="E104" s="62"/>
      <c r="F104" s="62"/>
      <c r="G104" s="62"/>
    </row>
    <row r="105" spans="1:7">
      <c r="A105" s="40"/>
      <c r="D105" s="255"/>
      <c r="E105" s="62"/>
      <c r="F105" s="62"/>
      <c r="G105" s="62"/>
    </row>
    <row r="106" spans="1:7">
      <c r="A106" s="40"/>
      <c r="D106" s="255"/>
      <c r="E106" s="62"/>
      <c r="F106" s="62"/>
      <c r="G106" s="62"/>
    </row>
    <row r="107" spans="1:7">
      <c r="A107" s="40"/>
      <c r="D107" s="255"/>
      <c r="E107" s="62"/>
      <c r="F107" s="62"/>
      <c r="G107" s="62"/>
    </row>
    <row r="108" spans="1:7">
      <c r="A108" s="40"/>
      <c r="D108" s="255"/>
      <c r="E108" s="62"/>
      <c r="F108" s="62"/>
      <c r="G108" s="62"/>
    </row>
    <row r="109" spans="1:7">
      <c r="A109" s="40"/>
      <c r="D109" s="255"/>
      <c r="E109" s="62"/>
      <c r="F109" s="62"/>
      <c r="G109" s="62"/>
    </row>
    <row r="110" spans="1:7">
      <c r="A110" s="40"/>
    </row>
    <row r="111" spans="1:7">
      <c r="A111" s="33"/>
    </row>
    <row r="112" spans="1:7">
      <c r="A112" s="33"/>
    </row>
    <row r="113" spans="1:1">
      <c r="A113" s="33"/>
    </row>
    <row r="114" spans="1:1">
      <c r="A114" s="33"/>
    </row>
    <row r="115" spans="1:1">
      <c r="A115" s="33"/>
    </row>
    <row r="116" spans="1:1">
      <c r="A116" s="33"/>
    </row>
    <row r="117" spans="1:1">
      <c r="A117" s="33"/>
    </row>
    <row r="118" spans="1:1">
      <c r="A118" s="33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3"/>
    </row>
    <row r="124" spans="1:1">
      <c r="A124" s="33"/>
    </row>
    <row r="125" spans="1:1">
      <c r="A125" s="33"/>
    </row>
    <row r="126" spans="1:1">
      <c r="A126" s="33"/>
    </row>
    <row r="127" spans="1:1">
      <c r="A127" s="33"/>
    </row>
    <row r="128" spans="1:1">
      <c r="A128" s="33"/>
    </row>
    <row r="129" spans="1:1">
      <c r="A129" s="33"/>
    </row>
    <row r="130" spans="1:1">
      <c r="A130" s="33"/>
    </row>
    <row r="131" spans="1:1">
      <c r="A131" s="33"/>
    </row>
    <row r="132" spans="1:1">
      <c r="A132" s="33"/>
    </row>
    <row r="133" spans="1:1">
      <c r="A133" s="33"/>
    </row>
    <row r="134" spans="1:1">
      <c r="A134" s="33"/>
    </row>
    <row r="135" spans="1:1">
      <c r="A135" s="33"/>
    </row>
    <row r="136" spans="1:1">
      <c r="A136" s="33"/>
    </row>
    <row r="137" spans="1:1">
      <c r="A137" s="33"/>
    </row>
    <row r="138" spans="1:1">
      <c r="A138" s="33"/>
    </row>
    <row r="139" spans="1:1">
      <c r="A139" s="33"/>
    </row>
    <row r="140" spans="1:1">
      <c r="A140" s="33"/>
    </row>
    <row r="141" spans="1:1">
      <c r="A141" s="33"/>
    </row>
    <row r="142" spans="1:1">
      <c r="A142" s="33"/>
    </row>
    <row r="143" spans="1:1">
      <c r="A143" s="33"/>
    </row>
    <row r="144" spans="1:1">
      <c r="A144" s="33"/>
    </row>
    <row r="145" spans="1:1">
      <c r="A145" s="33"/>
    </row>
    <row r="146" spans="1:1">
      <c r="A146" s="33"/>
    </row>
    <row r="147" spans="1:1">
      <c r="A147" s="33"/>
    </row>
    <row r="148" spans="1:1">
      <c r="A148" s="33"/>
    </row>
    <row r="149" spans="1:1">
      <c r="A149" s="33"/>
    </row>
    <row r="150" spans="1:1">
      <c r="A150" s="33"/>
    </row>
    <row r="151" spans="1:1">
      <c r="A151" s="33"/>
    </row>
    <row r="152" spans="1:1">
      <c r="A152" s="33"/>
    </row>
    <row r="153" spans="1:1">
      <c r="A153" s="33"/>
    </row>
    <row r="154" spans="1:1">
      <c r="A154" s="33"/>
    </row>
    <row r="155" spans="1:1">
      <c r="A155" s="33"/>
    </row>
    <row r="156" spans="1:1">
      <c r="A156" s="33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  <row r="166" spans="1:1">
      <c r="A166" s="33"/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</sheetData>
  <mergeCells count="5">
    <mergeCell ref="F55:G55"/>
    <mergeCell ref="F54:G54"/>
    <mergeCell ref="A2:G2"/>
    <mergeCell ref="C54:D54"/>
    <mergeCell ref="C55:D55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9"/>
  <sheetViews>
    <sheetView view="pageBreakPreview" zoomScale="75" zoomScaleNormal="75" zoomScaleSheetLayoutView="75" workbookViewId="0">
      <pane xSplit="2" ySplit="5" topLeftCell="C33" activePane="bottomRight" state="frozen"/>
      <selection pane="topRight" activeCell="C1" sqref="C1"/>
      <selection pane="bottomLeft" activeCell="A5" sqref="A5"/>
      <selection pane="bottomRight" activeCell="L36" sqref="L36"/>
    </sheetView>
  </sheetViews>
  <sheetFormatPr defaultRowHeight="18.75"/>
  <cols>
    <col min="1" max="1" width="85" style="63" customWidth="1"/>
    <col min="2" max="2" width="15.28515625" style="64" customWidth="1"/>
    <col min="3" max="7" width="18.7109375" style="64" customWidth="1"/>
    <col min="8" max="8" width="15" style="64" customWidth="1"/>
    <col min="9" max="9" width="10" style="63" customWidth="1"/>
    <col min="10" max="10" width="9.5703125" style="63" customWidth="1"/>
    <col min="11" max="16384" width="9.140625" style="63"/>
  </cols>
  <sheetData>
    <row r="1" spans="1:8">
      <c r="H1" s="65" t="s">
        <v>357</v>
      </c>
    </row>
    <row r="2" spans="1:8" ht="22.5">
      <c r="A2" s="421" t="s">
        <v>106</v>
      </c>
      <c r="B2" s="421"/>
      <c r="C2" s="421"/>
      <c r="D2" s="421"/>
      <c r="E2" s="421"/>
      <c r="F2" s="421"/>
      <c r="G2" s="421"/>
      <c r="H2" s="421"/>
    </row>
    <row r="3" spans="1:8">
      <c r="A3" s="424" t="s">
        <v>382</v>
      </c>
      <c r="B3" s="424"/>
      <c r="C3" s="424"/>
      <c r="D3" s="424"/>
      <c r="E3" s="424"/>
      <c r="F3" s="424"/>
      <c r="G3" s="424"/>
      <c r="H3" s="424"/>
    </row>
    <row r="4" spans="1:8" ht="52.5" customHeight="1">
      <c r="A4" s="425" t="s">
        <v>160</v>
      </c>
      <c r="B4" s="426" t="s">
        <v>18</v>
      </c>
      <c r="C4" s="427" t="s">
        <v>342</v>
      </c>
      <c r="D4" s="427"/>
      <c r="E4" s="425" t="s">
        <v>454</v>
      </c>
      <c r="F4" s="425"/>
      <c r="G4" s="425"/>
      <c r="H4" s="425"/>
    </row>
    <row r="5" spans="1:8" ht="58.5" customHeight="1">
      <c r="A5" s="425"/>
      <c r="B5" s="426"/>
      <c r="C5" s="258" t="s">
        <v>444</v>
      </c>
      <c r="D5" s="258" t="s">
        <v>455</v>
      </c>
      <c r="E5" s="258" t="s">
        <v>150</v>
      </c>
      <c r="F5" s="258" t="s">
        <v>146</v>
      </c>
      <c r="G5" s="66" t="s">
        <v>156</v>
      </c>
      <c r="H5" s="66" t="s">
        <v>157</v>
      </c>
    </row>
    <row r="6" spans="1:8">
      <c r="A6" s="256">
        <v>1</v>
      </c>
      <c r="B6" s="257">
        <v>2</v>
      </c>
      <c r="C6" s="256">
        <v>3</v>
      </c>
      <c r="D6" s="257">
        <v>4</v>
      </c>
      <c r="E6" s="256">
        <v>5</v>
      </c>
      <c r="F6" s="257">
        <v>6</v>
      </c>
      <c r="G6" s="256">
        <v>7</v>
      </c>
      <c r="H6" s="257">
        <v>8</v>
      </c>
    </row>
    <row r="7" spans="1:8" ht="33" customHeight="1">
      <c r="A7" s="422" t="s">
        <v>105</v>
      </c>
      <c r="B7" s="422"/>
      <c r="C7" s="422"/>
      <c r="D7" s="422"/>
      <c r="E7" s="422"/>
      <c r="F7" s="422"/>
      <c r="G7" s="422"/>
      <c r="H7" s="422"/>
    </row>
    <row r="8" spans="1:8" ht="42.75" customHeight="1">
      <c r="A8" s="310" t="s">
        <v>52</v>
      </c>
      <c r="B8" s="311">
        <v>2000</v>
      </c>
      <c r="C8" s="106">
        <v>-163</v>
      </c>
      <c r="D8" s="106">
        <v>21</v>
      </c>
      <c r="E8" s="106">
        <v>28</v>
      </c>
      <c r="F8" s="106">
        <v>21</v>
      </c>
      <c r="G8" s="106" t="s">
        <v>31</v>
      </c>
      <c r="H8" s="312" t="s">
        <v>31</v>
      </c>
    </row>
    <row r="9" spans="1:8" ht="37.5">
      <c r="A9" s="313" t="s">
        <v>216</v>
      </c>
      <c r="B9" s="92">
        <v>2010</v>
      </c>
      <c r="C9" s="107">
        <f>SUM(C10:C10)</f>
        <v>-20</v>
      </c>
      <c r="D9" s="107">
        <f>SUM(D10:D10)</f>
        <v>0</v>
      </c>
      <c r="E9" s="107">
        <f>SUM(E10:E10)</f>
        <v>-25</v>
      </c>
      <c r="F9" s="107">
        <f>SUM(F10:F10)</f>
        <v>0</v>
      </c>
      <c r="G9" s="107">
        <f t="shared" ref="G9:G16" si="0">F9-E9</f>
        <v>25</v>
      </c>
      <c r="H9" s="314">
        <f t="shared" ref="H9:H42" si="1">(F9/E9)*100</f>
        <v>0</v>
      </c>
    </row>
    <row r="10" spans="1:8" ht="39.75" customHeight="1">
      <c r="A10" s="168" t="s">
        <v>426</v>
      </c>
      <c r="B10" s="92">
        <v>2011</v>
      </c>
      <c r="C10" s="107">
        <v>-20</v>
      </c>
      <c r="D10" s="107" t="s">
        <v>194</v>
      </c>
      <c r="E10" s="107">
        <v>-25</v>
      </c>
      <c r="F10" s="107" t="s">
        <v>194</v>
      </c>
      <c r="G10" s="107"/>
      <c r="H10" s="315" t="e">
        <f t="shared" si="1"/>
        <v>#VALUE!</v>
      </c>
    </row>
    <row r="11" spans="1:8" ht="31.5" customHeight="1">
      <c r="A11" s="168" t="s">
        <v>122</v>
      </c>
      <c r="B11" s="92">
        <v>2020</v>
      </c>
      <c r="C11" s="107"/>
      <c r="D11" s="107"/>
      <c r="E11" s="107"/>
      <c r="F11" s="107"/>
      <c r="G11" s="316">
        <f t="shared" si="0"/>
        <v>0</v>
      </c>
      <c r="H11" s="315" t="e">
        <f t="shared" si="1"/>
        <v>#DIV/0!</v>
      </c>
    </row>
    <row r="12" spans="1:8" ht="31.5" customHeight="1">
      <c r="A12" s="168" t="s">
        <v>61</v>
      </c>
      <c r="B12" s="92">
        <v>2030</v>
      </c>
      <c r="C12" s="107" t="s">
        <v>194</v>
      </c>
      <c r="D12" s="107" t="s">
        <v>194</v>
      </c>
      <c r="E12" s="107" t="s">
        <v>194</v>
      </c>
      <c r="F12" s="107" t="s">
        <v>194</v>
      </c>
      <c r="G12" s="316" t="e">
        <f t="shared" si="0"/>
        <v>#VALUE!</v>
      </c>
      <c r="H12" s="315" t="e">
        <f t="shared" si="1"/>
        <v>#VALUE!</v>
      </c>
    </row>
    <row r="13" spans="1:8" ht="31.5" customHeight="1">
      <c r="A13" s="168" t="s">
        <v>98</v>
      </c>
      <c r="B13" s="92">
        <v>2031</v>
      </c>
      <c r="C13" s="107" t="s">
        <v>194</v>
      </c>
      <c r="D13" s="107" t="s">
        <v>194</v>
      </c>
      <c r="E13" s="107" t="s">
        <v>194</v>
      </c>
      <c r="F13" s="107" t="s">
        <v>194</v>
      </c>
      <c r="G13" s="316" t="e">
        <f t="shared" si="0"/>
        <v>#VALUE!</v>
      </c>
      <c r="H13" s="315" t="e">
        <f t="shared" si="1"/>
        <v>#VALUE!</v>
      </c>
    </row>
    <row r="14" spans="1:8" ht="31.5" customHeight="1">
      <c r="A14" s="168" t="s">
        <v>26</v>
      </c>
      <c r="B14" s="92">
        <v>2040</v>
      </c>
      <c r="C14" s="107" t="s">
        <v>194</v>
      </c>
      <c r="D14" s="107" t="s">
        <v>194</v>
      </c>
      <c r="E14" s="107" t="s">
        <v>194</v>
      </c>
      <c r="F14" s="107" t="s">
        <v>194</v>
      </c>
      <c r="G14" s="316" t="e">
        <f t="shared" si="0"/>
        <v>#VALUE!</v>
      </c>
      <c r="H14" s="315" t="e">
        <f t="shared" si="1"/>
        <v>#VALUE!</v>
      </c>
    </row>
    <row r="15" spans="1:8" ht="31.5" customHeight="1">
      <c r="A15" s="168" t="s">
        <v>87</v>
      </c>
      <c r="B15" s="92">
        <v>2050</v>
      </c>
      <c r="C15" s="107" t="s">
        <v>194</v>
      </c>
      <c r="D15" s="107" t="s">
        <v>194</v>
      </c>
      <c r="E15" s="107" t="s">
        <v>194</v>
      </c>
      <c r="F15" s="107" t="s">
        <v>194</v>
      </c>
      <c r="G15" s="316" t="e">
        <f t="shared" si="0"/>
        <v>#VALUE!</v>
      </c>
      <c r="H15" s="315" t="e">
        <f t="shared" si="1"/>
        <v>#VALUE!</v>
      </c>
    </row>
    <row r="16" spans="1:8" ht="31.5" customHeight="1">
      <c r="A16" s="168" t="s">
        <v>545</v>
      </c>
      <c r="B16" s="92">
        <v>2060</v>
      </c>
      <c r="C16" s="107">
        <v>-6</v>
      </c>
      <c r="D16" s="107"/>
      <c r="E16" s="107" t="s">
        <v>194</v>
      </c>
      <c r="F16" s="107"/>
      <c r="G16" s="316" t="e">
        <f t="shared" si="0"/>
        <v>#VALUE!</v>
      </c>
      <c r="H16" s="315" t="e">
        <f t="shared" si="1"/>
        <v>#VALUE!</v>
      </c>
    </row>
    <row r="17" spans="1:8" ht="45.75" customHeight="1">
      <c r="A17" s="310" t="s">
        <v>53</v>
      </c>
      <c r="B17" s="311">
        <v>2070</v>
      </c>
      <c r="C17" s="106">
        <f>SUM(C8,C9,C11,C12,C14,C15,C16)+'I. Фін результат'!C75</f>
        <v>21</v>
      </c>
      <c r="D17" s="106">
        <f>SUM(D8,D9,D11,D12,D14,D15,D16)+'I. Фін результат'!D75</f>
        <v>-1610</v>
      </c>
      <c r="E17" s="106">
        <f>SUM(E8,E9,E11,E12,E14,E15,E16)+'I. Фін результат'!E75</f>
        <v>253</v>
      </c>
      <c r="F17" s="106">
        <f>SUM(F8,F9,F11,F12,F14,F15,F16)+'I. Фін результат'!F75</f>
        <v>-1610</v>
      </c>
      <c r="G17" s="106" t="s">
        <v>31</v>
      </c>
      <c r="H17" s="312" t="s">
        <v>31</v>
      </c>
    </row>
    <row r="18" spans="1:8" ht="30.75" customHeight="1">
      <c r="A18" s="422" t="s">
        <v>369</v>
      </c>
      <c r="B18" s="422"/>
      <c r="C18" s="422"/>
      <c r="D18" s="422"/>
      <c r="E18" s="422"/>
      <c r="F18" s="422"/>
      <c r="G18" s="422"/>
      <c r="H18" s="422"/>
    </row>
    <row r="19" spans="1:8" ht="44.25" customHeight="1">
      <c r="A19" s="310" t="s">
        <v>370</v>
      </c>
      <c r="B19" s="311">
        <v>2110</v>
      </c>
      <c r="C19" s="106">
        <f>SUM(C20:C26)</f>
        <v>192</v>
      </c>
      <c r="D19" s="106">
        <f>SUM(D20:D26)</f>
        <v>195</v>
      </c>
      <c r="E19" s="106">
        <f>SUM(E20:E26)</f>
        <v>198</v>
      </c>
      <c r="F19" s="106">
        <f>SUM(F20:F26)</f>
        <v>195</v>
      </c>
      <c r="G19" s="106">
        <f>F19-E19</f>
        <v>-3</v>
      </c>
      <c r="H19" s="312">
        <f t="shared" si="1"/>
        <v>98.484848484848484</v>
      </c>
    </row>
    <row r="20" spans="1:8" ht="33" customHeight="1">
      <c r="A20" s="168" t="s">
        <v>294</v>
      </c>
      <c r="B20" s="92">
        <v>2111</v>
      </c>
      <c r="C20" s="107">
        <v>37</v>
      </c>
      <c r="D20" s="107">
        <v>22</v>
      </c>
      <c r="E20" s="107">
        <v>26</v>
      </c>
      <c r="F20" s="107">
        <v>22</v>
      </c>
      <c r="G20" s="107">
        <f>F20-E20</f>
        <v>-4</v>
      </c>
      <c r="H20" s="314">
        <f t="shared" si="1"/>
        <v>84.615384615384613</v>
      </c>
    </row>
    <row r="21" spans="1:8" ht="45.75" customHeight="1">
      <c r="A21" s="168" t="s">
        <v>295</v>
      </c>
      <c r="B21" s="92">
        <v>2112</v>
      </c>
      <c r="C21" s="107" t="s">
        <v>194</v>
      </c>
      <c r="D21" s="107" t="s">
        <v>194</v>
      </c>
      <c r="E21" s="107" t="s">
        <v>194</v>
      </c>
      <c r="F21" s="107" t="s">
        <v>194</v>
      </c>
      <c r="G21" s="316" t="e">
        <f>F21-E21</f>
        <v>#VALUE!</v>
      </c>
      <c r="H21" s="315" t="e">
        <f t="shared" si="1"/>
        <v>#VALUE!</v>
      </c>
    </row>
    <row r="22" spans="1:8" ht="25.5" customHeight="1">
      <c r="A22" s="168" t="s">
        <v>71</v>
      </c>
      <c r="B22" s="92">
        <v>2113</v>
      </c>
      <c r="C22" s="107"/>
      <c r="D22" s="107"/>
      <c r="E22" s="107"/>
      <c r="F22" s="107"/>
      <c r="G22" s="316">
        <f>F22-E22</f>
        <v>0</v>
      </c>
      <c r="H22" s="315" t="e">
        <f t="shared" si="1"/>
        <v>#DIV/0!</v>
      </c>
    </row>
    <row r="23" spans="1:8" ht="25.5" customHeight="1">
      <c r="A23" s="168" t="s">
        <v>79</v>
      </c>
      <c r="B23" s="92">
        <v>2114</v>
      </c>
      <c r="C23" s="107"/>
      <c r="D23" s="107"/>
      <c r="E23" s="107"/>
      <c r="F23" s="107"/>
      <c r="G23" s="316">
        <f t="shared" ref="G23:G42" si="2">F23-E23</f>
        <v>0</v>
      </c>
      <c r="H23" s="315" t="e">
        <f t="shared" si="1"/>
        <v>#DIV/0!</v>
      </c>
    </row>
    <row r="24" spans="1:8" ht="25.5" customHeight="1">
      <c r="A24" s="168" t="s">
        <v>303</v>
      </c>
      <c r="B24" s="92">
        <v>2115</v>
      </c>
      <c r="C24" s="107"/>
      <c r="D24" s="107"/>
      <c r="E24" s="107"/>
      <c r="F24" s="107"/>
      <c r="G24" s="316">
        <f t="shared" si="2"/>
        <v>0</v>
      </c>
      <c r="H24" s="315" t="e">
        <f t="shared" si="1"/>
        <v>#DIV/0!</v>
      </c>
    </row>
    <row r="25" spans="1:8" ht="25.5" customHeight="1">
      <c r="A25" s="168" t="s">
        <v>378</v>
      </c>
      <c r="B25" s="92">
        <v>2116</v>
      </c>
      <c r="C25" s="107">
        <v>155</v>
      </c>
      <c r="D25" s="107">
        <v>173</v>
      </c>
      <c r="E25" s="107">
        <v>172</v>
      </c>
      <c r="F25" s="107">
        <v>173</v>
      </c>
      <c r="G25" s="107">
        <f t="shared" si="2"/>
        <v>1</v>
      </c>
      <c r="H25" s="314">
        <f t="shared" si="1"/>
        <v>100.58139534883721</v>
      </c>
    </row>
    <row r="26" spans="1:8" ht="29.25" customHeight="1">
      <c r="A26" s="168" t="s">
        <v>296</v>
      </c>
      <c r="B26" s="92">
        <v>2117</v>
      </c>
      <c r="C26" s="107"/>
      <c r="D26" s="107"/>
      <c r="E26" s="107"/>
      <c r="F26" s="107"/>
      <c r="G26" s="107">
        <f t="shared" si="2"/>
        <v>0</v>
      </c>
      <c r="H26" s="315" t="e">
        <f t="shared" si="1"/>
        <v>#DIV/0!</v>
      </c>
    </row>
    <row r="27" spans="1:8" ht="44.25" customHeight="1">
      <c r="A27" s="310" t="s">
        <v>381</v>
      </c>
      <c r="B27" s="317">
        <v>2120</v>
      </c>
      <c r="C27" s="106">
        <f>SUM(C28:C35)</f>
        <v>1915</v>
      </c>
      <c r="D27" s="106">
        <f t="shared" ref="D27:G27" si="3">SUM(D28:D35)</f>
        <v>2073</v>
      </c>
      <c r="E27" s="106">
        <f t="shared" si="3"/>
        <v>2174</v>
      </c>
      <c r="F27" s="106">
        <f t="shared" si="3"/>
        <v>2073</v>
      </c>
      <c r="G27" s="106">
        <f t="shared" si="3"/>
        <v>-21</v>
      </c>
      <c r="H27" s="312">
        <f t="shared" si="1"/>
        <v>95.354185832566699</v>
      </c>
    </row>
    <row r="28" spans="1:8" ht="27" customHeight="1">
      <c r="A28" s="313" t="s">
        <v>223</v>
      </c>
      <c r="B28" s="256">
        <v>2121</v>
      </c>
      <c r="C28" s="107">
        <v>46</v>
      </c>
      <c r="D28" s="107"/>
      <c r="E28" s="107">
        <v>55</v>
      </c>
      <c r="F28" s="107">
        <f>D28</f>
        <v>0</v>
      </c>
      <c r="G28" s="107"/>
      <c r="H28" s="314">
        <f t="shared" si="1"/>
        <v>0</v>
      </c>
    </row>
    <row r="29" spans="1:8" ht="25.5" customHeight="1">
      <c r="A29" s="168" t="s">
        <v>70</v>
      </c>
      <c r="B29" s="92">
        <v>2122</v>
      </c>
      <c r="C29" s="107">
        <v>1819</v>
      </c>
      <c r="D29" s="107">
        <v>2046</v>
      </c>
      <c r="E29" s="107">
        <v>2064</v>
      </c>
      <c r="F29" s="107">
        <v>2046</v>
      </c>
      <c r="G29" s="107">
        <f t="shared" si="2"/>
        <v>-18</v>
      </c>
      <c r="H29" s="314">
        <f t="shared" si="1"/>
        <v>99.127906976744185</v>
      </c>
    </row>
    <row r="30" spans="1:8" ht="25.5" customHeight="1">
      <c r="A30" s="168" t="s">
        <v>71</v>
      </c>
      <c r="B30" s="92">
        <v>2123</v>
      </c>
      <c r="C30" s="107"/>
      <c r="D30" s="107"/>
      <c r="E30" s="107"/>
      <c r="F30" s="107"/>
      <c r="G30" s="107"/>
      <c r="H30" s="315" t="e">
        <f t="shared" si="1"/>
        <v>#DIV/0!</v>
      </c>
    </row>
    <row r="31" spans="1:8" ht="25.5" customHeight="1">
      <c r="A31" s="168" t="s">
        <v>297</v>
      </c>
      <c r="B31" s="92">
        <v>2124</v>
      </c>
      <c r="C31" s="107">
        <v>30</v>
      </c>
      <c r="D31" s="107">
        <v>27</v>
      </c>
      <c r="E31" s="107">
        <v>30</v>
      </c>
      <c r="F31" s="107">
        <v>27</v>
      </c>
      <c r="G31" s="107">
        <f t="shared" si="2"/>
        <v>-3</v>
      </c>
      <c r="H31" s="314">
        <f t="shared" si="1"/>
        <v>90</v>
      </c>
    </row>
    <row r="32" spans="1:8" ht="25.5" customHeight="1">
      <c r="A32" s="168" t="s">
        <v>298</v>
      </c>
      <c r="B32" s="92">
        <v>2125</v>
      </c>
      <c r="C32" s="107"/>
      <c r="D32" s="107"/>
      <c r="E32" s="107"/>
      <c r="F32" s="107"/>
      <c r="G32" s="107"/>
      <c r="H32" s="315" t="e">
        <f t="shared" si="1"/>
        <v>#DIV/0!</v>
      </c>
    </row>
    <row r="33" spans="1:8" ht="59.25" customHeight="1">
      <c r="A33" s="168" t="s">
        <v>427</v>
      </c>
      <c r="B33" s="92">
        <v>2126</v>
      </c>
      <c r="C33" s="107">
        <v>20</v>
      </c>
      <c r="D33" s="107"/>
      <c r="E33" s="107">
        <v>25</v>
      </c>
      <c r="F33" s="107"/>
      <c r="G33" s="107"/>
      <c r="H33" s="314">
        <f t="shared" si="1"/>
        <v>0</v>
      </c>
    </row>
    <row r="34" spans="1:8" ht="25.5" customHeight="1">
      <c r="A34" s="168" t="s">
        <v>303</v>
      </c>
      <c r="B34" s="92">
        <v>2127</v>
      </c>
      <c r="C34" s="107"/>
      <c r="D34" s="107"/>
      <c r="E34" s="107"/>
      <c r="F34" s="107"/>
      <c r="G34" s="107"/>
      <c r="H34" s="315" t="e">
        <f t="shared" si="1"/>
        <v>#DIV/0!</v>
      </c>
    </row>
    <row r="35" spans="1:8" ht="25.5" customHeight="1">
      <c r="A35" s="168" t="s">
        <v>296</v>
      </c>
      <c r="B35" s="92">
        <v>2128</v>
      </c>
      <c r="C35" s="107"/>
      <c r="D35" s="107"/>
      <c r="E35" s="107"/>
      <c r="F35" s="107"/>
      <c r="G35" s="107">
        <f t="shared" si="2"/>
        <v>0</v>
      </c>
      <c r="H35" s="315" t="e">
        <f t="shared" si="1"/>
        <v>#DIV/0!</v>
      </c>
    </row>
    <row r="36" spans="1:8" ht="34.5" customHeight="1">
      <c r="A36" s="310" t="s">
        <v>421</v>
      </c>
      <c r="B36" s="317">
        <v>2130</v>
      </c>
      <c r="C36" s="106">
        <f>SUM(C37:C39)</f>
        <v>2388</v>
      </c>
      <c r="D36" s="106">
        <f>SUM(D37:D39)</f>
        <v>2712</v>
      </c>
      <c r="E36" s="106">
        <f>SUM(E37:E39)</f>
        <v>2636</v>
      </c>
      <c r="F36" s="106">
        <f>SUM(F37:F39)</f>
        <v>2712</v>
      </c>
      <c r="G36" s="106">
        <f t="shared" si="2"/>
        <v>76</v>
      </c>
      <c r="H36" s="312">
        <f t="shared" si="1"/>
        <v>102.88315629742033</v>
      </c>
    </row>
    <row r="37" spans="1:8" ht="25.5" customHeight="1">
      <c r="A37" s="168" t="s">
        <v>299</v>
      </c>
      <c r="B37" s="92">
        <v>2131</v>
      </c>
      <c r="C37" s="107"/>
      <c r="D37" s="107"/>
      <c r="E37" s="107"/>
      <c r="F37" s="107"/>
      <c r="G37" s="107">
        <f t="shared" si="2"/>
        <v>0</v>
      </c>
      <c r="H37" s="315" t="e">
        <f t="shared" si="1"/>
        <v>#DIV/0!</v>
      </c>
    </row>
    <row r="38" spans="1:8" ht="25.5" customHeight="1">
      <c r="A38" s="168" t="s">
        <v>300</v>
      </c>
      <c r="B38" s="92">
        <v>2132</v>
      </c>
      <c r="C38" s="107">
        <v>2292</v>
      </c>
      <c r="D38" s="107">
        <v>2605</v>
      </c>
      <c r="E38" s="107">
        <v>2521</v>
      </c>
      <c r="F38" s="107">
        <v>2605</v>
      </c>
      <c r="G38" s="107">
        <f t="shared" si="2"/>
        <v>84</v>
      </c>
      <c r="H38" s="314">
        <f t="shared" si="1"/>
        <v>103.33201110670369</v>
      </c>
    </row>
    <row r="39" spans="1:8" ht="25.5" customHeight="1">
      <c r="A39" s="168" t="s">
        <v>492</v>
      </c>
      <c r="B39" s="92">
        <v>2133</v>
      </c>
      <c r="C39" s="107">
        <v>96</v>
      </c>
      <c r="D39" s="107">
        <v>107</v>
      </c>
      <c r="E39" s="107">
        <v>115</v>
      </c>
      <c r="F39" s="107">
        <v>107</v>
      </c>
      <c r="G39" s="107">
        <f t="shared" si="2"/>
        <v>-8</v>
      </c>
      <c r="H39" s="314">
        <f t="shared" si="1"/>
        <v>93.043478260869563</v>
      </c>
    </row>
    <row r="40" spans="1:8" ht="34.5" customHeight="1">
      <c r="A40" s="310" t="s">
        <v>301</v>
      </c>
      <c r="B40" s="317">
        <v>2140</v>
      </c>
      <c r="C40" s="106">
        <f>SUM(C41:C41)</f>
        <v>0</v>
      </c>
      <c r="D40" s="106">
        <f>SUM(D41:D41)</f>
        <v>0</v>
      </c>
      <c r="E40" s="106">
        <f>SUM(E41:E41)</f>
        <v>0</v>
      </c>
      <c r="F40" s="106">
        <f>SUM(F41:F41)</f>
        <v>0</v>
      </c>
      <c r="G40" s="106"/>
      <c r="H40" s="318" t="e">
        <f t="shared" si="1"/>
        <v>#DIV/0!</v>
      </c>
    </row>
    <row r="41" spans="1:8" ht="48" customHeight="1">
      <c r="A41" s="313" t="s">
        <v>99</v>
      </c>
      <c r="B41" s="256">
        <v>2141</v>
      </c>
      <c r="C41" s="107"/>
      <c r="D41" s="107"/>
      <c r="E41" s="107"/>
      <c r="F41" s="107"/>
      <c r="G41" s="107"/>
      <c r="H41" s="315" t="e">
        <f t="shared" si="1"/>
        <v>#DIV/0!</v>
      </c>
    </row>
    <row r="42" spans="1:8" ht="34.5" customHeight="1">
      <c r="A42" s="310" t="s">
        <v>350</v>
      </c>
      <c r="B42" s="317">
        <v>2200</v>
      </c>
      <c r="C42" s="106">
        <f>SUM(C19,C27,C36,C40)</f>
        <v>4495</v>
      </c>
      <c r="D42" s="106">
        <f>SUM(D19,D27,D36,D40)</f>
        <v>4980</v>
      </c>
      <c r="E42" s="106">
        <f>SUM(E19,E27,E36,E40)</f>
        <v>5008</v>
      </c>
      <c r="F42" s="106">
        <f>SUM(F19,F27,F36,F40)</f>
        <v>4980</v>
      </c>
      <c r="G42" s="106">
        <f t="shared" si="2"/>
        <v>-28</v>
      </c>
      <c r="H42" s="312">
        <f t="shared" si="1"/>
        <v>99.440894568690098</v>
      </c>
    </row>
    <row r="43" spans="1:8" s="67" customFormat="1">
      <c r="A43" s="319"/>
      <c r="B43" s="64"/>
      <c r="C43" s="64"/>
      <c r="D43" s="64"/>
      <c r="E43" s="64"/>
      <c r="F43" s="64"/>
      <c r="G43" s="64"/>
      <c r="H43" s="64"/>
    </row>
    <row r="44" spans="1:8" s="67" customFormat="1">
      <c r="A44" s="319"/>
      <c r="B44" s="64"/>
      <c r="C44" s="64"/>
      <c r="D44" s="64"/>
      <c r="E44" s="64"/>
      <c r="F44" s="64"/>
      <c r="G44" s="64"/>
      <c r="H44" s="64"/>
    </row>
    <row r="45" spans="1:8" s="67" customFormat="1">
      <c r="A45" s="319"/>
      <c r="B45" s="64"/>
      <c r="C45" s="64"/>
      <c r="D45" s="64"/>
      <c r="E45" s="64"/>
      <c r="F45" s="64"/>
      <c r="G45" s="64"/>
      <c r="H45" s="64"/>
    </row>
    <row r="46" spans="1:8" s="67" customFormat="1">
      <c r="A46" s="319"/>
      <c r="B46" s="64"/>
      <c r="C46" s="64"/>
      <c r="D46" s="64"/>
      <c r="E46" s="64"/>
      <c r="F46" s="64"/>
      <c r="G46" s="64"/>
      <c r="H46" s="64"/>
    </row>
    <row r="47" spans="1:8" s="67" customFormat="1">
      <c r="A47" s="319"/>
      <c r="B47" s="64"/>
      <c r="C47" s="64"/>
      <c r="D47" s="64"/>
      <c r="E47" s="64"/>
      <c r="F47" s="64"/>
      <c r="G47" s="64"/>
      <c r="H47" s="64"/>
    </row>
    <row r="48" spans="1:8" s="21" customFormat="1" ht="27.75" customHeight="1">
      <c r="A48" s="137" t="s">
        <v>373</v>
      </c>
      <c r="B48" s="197"/>
      <c r="C48" s="423" t="s">
        <v>142</v>
      </c>
      <c r="D48" s="423"/>
      <c r="E48" s="198"/>
      <c r="F48" s="395" t="s">
        <v>490</v>
      </c>
      <c r="G48" s="395"/>
      <c r="H48" s="395"/>
    </row>
    <row r="49" spans="1:10" s="261" customFormat="1">
      <c r="A49" s="246" t="s">
        <v>375</v>
      </c>
      <c r="B49" s="21"/>
      <c r="C49" s="395" t="s">
        <v>380</v>
      </c>
      <c r="D49" s="395"/>
      <c r="E49" s="21"/>
      <c r="F49" s="391" t="s">
        <v>379</v>
      </c>
      <c r="G49" s="391"/>
      <c r="H49" s="391"/>
    </row>
    <row r="50" spans="1:10" s="64" customFormat="1">
      <c r="A50" s="68"/>
      <c r="I50" s="63"/>
      <c r="J50" s="63"/>
    </row>
    <row r="51" spans="1:10" s="64" customFormat="1">
      <c r="A51" s="68"/>
      <c r="I51" s="63"/>
      <c r="J51" s="63"/>
    </row>
    <row r="52" spans="1:10" s="64" customFormat="1">
      <c r="A52" s="68"/>
      <c r="I52" s="63"/>
      <c r="J52" s="63"/>
    </row>
    <row r="53" spans="1:10" s="64" customFormat="1">
      <c r="A53" s="68"/>
      <c r="I53" s="63"/>
      <c r="J53" s="63"/>
    </row>
    <row r="54" spans="1:10" s="64" customFormat="1">
      <c r="A54" s="68"/>
      <c r="I54" s="63"/>
      <c r="J54" s="63"/>
    </row>
    <row r="55" spans="1:10" s="64" customFormat="1">
      <c r="A55" s="68"/>
      <c r="I55" s="63"/>
      <c r="J55" s="63"/>
    </row>
    <row r="56" spans="1:10" s="64" customFormat="1">
      <c r="A56" s="68"/>
      <c r="I56" s="63"/>
      <c r="J56" s="63"/>
    </row>
    <row r="57" spans="1:10" s="64" customFormat="1">
      <c r="A57" s="68"/>
      <c r="I57" s="63"/>
      <c r="J57" s="63"/>
    </row>
    <row r="58" spans="1:10" s="64" customFormat="1">
      <c r="A58" s="68"/>
      <c r="I58" s="63"/>
      <c r="J58" s="63"/>
    </row>
    <row r="59" spans="1:10" s="64" customFormat="1">
      <c r="A59" s="68"/>
      <c r="I59" s="63"/>
      <c r="J59" s="63"/>
    </row>
    <row r="60" spans="1:10" s="64" customFormat="1">
      <c r="A60" s="68"/>
      <c r="I60" s="63"/>
      <c r="J60" s="63"/>
    </row>
    <row r="61" spans="1:10" s="64" customFormat="1">
      <c r="A61" s="68"/>
      <c r="I61" s="63"/>
      <c r="J61" s="63"/>
    </row>
    <row r="62" spans="1:10" s="64" customFormat="1">
      <c r="A62" s="68"/>
      <c r="I62" s="63"/>
      <c r="J62" s="63"/>
    </row>
    <row r="63" spans="1:10" s="64" customFormat="1">
      <c r="A63" s="68"/>
      <c r="I63" s="63"/>
      <c r="J63" s="63"/>
    </row>
    <row r="64" spans="1:10" s="64" customFormat="1">
      <c r="A64" s="68"/>
      <c r="I64" s="63"/>
      <c r="J64" s="63"/>
    </row>
    <row r="65" spans="1:10" s="64" customFormat="1">
      <c r="A65" s="68"/>
      <c r="I65" s="63"/>
      <c r="J65" s="63"/>
    </row>
    <row r="66" spans="1:10" s="64" customFormat="1">
      <c r="A66" s="68"/>
      <c r="I66" s="63"/>
      <c r="J66" s="63"/>
    </row>
    <row r="67" spans="1:10" s="64" customFormat="1">
      <c r="A67" s="68"/>
      <c r="I67" s="63"/>
      <c r="J67" s="63"/>
    </row>
    <row r="68" spans="1:10" s="64" customFormat="1">
      <c r="A68" s="68"/>
      <c r="I68" s="63"/>
      <c r="J68" s="63"/>
    </row>
    <row r="69" spans="1:10" s="64" customFormat="1">
      <c r="A69" s="68"/>
      <c r="I69" s="63"/>
      <c r="J69" s="63"/>
    </row>
    <row r="70" spans="1:10" s="64" customFormat="1">
      <c r="A70" s="68"/>
      <c r="I70" s="63"/>
      <c r="J70" s="63"/>
    </row>
    <row r="71" spans="1:10" s="64" customFormat="1">
      <c r="A71" s="68"/>
      <c r="I71" s="63"/>
      <c r="J71" s="63"/>
    </row>
    <row r="72" spans="1:10" s="64" customFormat="1">
      <c r="A72" s="68"/>
      <c r="I72" s="63"/>
      <c r="J72" s="63"/>
    </row>
    <row r="73" spans="1:10" s="64" customFormat="1">
      <c r="A73" s="68"/>
      <c r="I73" s="63"/>
      <c r="J73" s="63"/>
    </row>
    <row r="74" spans="1:10" s="64" customFormat="1">
      <c r="A74" s="68"/>
      <c r="I74" s="63"/>
      <c r="J74" s="63"/>
    </row>
    <row r="75" spans="1:10" s="64" customFormat="1">
      <c r="A75" s="68"/>
      <c r="I75" s="63"/>
      <c r="J75" s="63"/>
    </row>
    <row r="76" spans="1:10" s="64" customFormat="1">
      <c r="A76" s="68"/>
      <c r="I76" s="63"/>
      <c r="J76" s="63"/>
    </row>
    <row r="77" spans="1:10" s="64" customFormat="1">
      <c r="A77" s="68"/>
      <c r="I77" s="63"/>
      <c r="J77" s="63"/>
    </row>
    <row r="78" spans="1:10" s="64" customFormat="1">
      <c r="A78" s="68"/>
      <c r="I78" s="63"/>
      <c r="J78" s="63"/>
    </row>
    <row r="79" spans="1:10" s="64" customFormat="1">
      <c r="A79" s="68"/>
      <c r="I79" s="63"/>
      <c r="J79" s="63"/>
    </row>
    <row r="80" spans="1:10" s="64" customFormat="1">
      <c r="A80" s="68"/>
      <c r="I80" s="63"/>
      <c r="J80" s="63"/>
    </row>
    <row r="81" spans="1:10" s="64" customFormat="1">
      <c r="A81" s="68"/>
      <c r="I81" s="63"/>
      <c r="J81" s="63"/>
    </row>
    <row r="82" spans="1:10" s="64" customFormat="1">
      <c r="A82" s="68"/>
      <c r="I82" s="63"/>
      <c r="J82" s="63"/>
    </row>
    <row r="83" spans="1:10" s="64" customFormat="1">
      <c r="A83" s="68"/>
      <c r="I83" s="63"/>
      <c r="J83" s="63"/>
    </row>
    <row r="84" spans="1:10" s="64" customFormat="1">
      <c r="A84" s="68"/>
      <c r="I84" s="63"/>
      <c r="J84" s="63"/>
    </row>
    <row r="85" spans="1:10" s="64" customFormat="1">
      <c r="A85" s="68"/>
      <c r="I85" s="63"/>
      <c r="J85" s="63"/>
    </row>
    <row r="86" spans="1:10" s="64" customFormat="1">
      <c r="A86" s="68"/>
      <c r="I86" s="63"/>
      <c r="J86" s="63"/>
    </row>
    <row r="87" spans="1:10" s="64" customFormat="1">
      <c r="A87" s="68"/>
      <c r="I87" s="63"/>
      <c r="J87" s="63"/>
    </row>
    <row r="88" spans="1:10" s="64" customFormat="1">
      <c r="A88" s="68"/>
      <c r="I88" s="63"/>
      <c r="J88" s="63"/>
    </row>
    <row r="89" spans="1:10" s="64" customFormat="1">
      <c r="A89" s="68"/>
      <c r="I89" s="63"/>
      <c r="J89" s="63"/>
    </row>
    <row r="90" spans="1:10" s="64" customFormat="1">
      <c r="A90" s="68"/>
      <c r="I90" s="63"/>
      <c r="J90" s="63"/>
    </row>
    <row r="91" spans="1:10" s="64" customFormat="1">
      <c r="A91" s="68"/>
      <c r="I91" s="63"/>
      <c r="J91" s="63"/>
    </row>
    <row r="92" spans="1:10" s="64" customFormat="1">
      <c r="A92" s="68"/>
      <c r="I92" s="63"/>
      <c r="J92" s="63"/>
    </row>
    <row r="93" spans="1:10" s="64" customFormat="1">
      <c r="A93" s="68"/>
      <c r="I93" s="63"/>
      <c r="J93" s="63"/>
    </row>
    <row r="94" spans="1:10" s="64" customFormat="1">
      <c r="A94" s="68"/>
      <c r="I94" s="63"/>
      <c r="J94" s="63"/>
    </row>
    <row r="95" spans="1:10" s="64" customFormat="1">
      <c r="A95" s="68"/>
      <c r="I95" s="63"/>
      <c r="J95" s="63"/>
    </row>
    <row r="96" spans="1:10" s="64" customFormat="1">
      <c r="A96" s="68"/>
      <c r="I96" s="63"/>
      <c r="J96" s="63"/>
    </row>
    <row r="97" spans="1:10" s="64" customFormat="1">
      <c r="A97" s="68"/>
      <c r="I97" s="63"/>
      <c r="J97" s="63"/>
    </row>
    <row r="98" spans="1:10" s="64" customFormat="1">
      <c r="A98" s="68"/>
      <c r="I98" s="63"/>
      <c r="J98" s="63"/>
    </row>
    <row r="99" spans="1:10" s="64" customFormat="1">
      <c r="A99" s="68"/>
      <c r="I99" s="63"/>
      <c r="J99" s="63"/>
    </row>
    <row r="100" spans="1:10" s="64" customFormat="1">
      <c r="A100" s="68"/>
      <c r="I100" s="63"/>
      <c r="J100" s="63"/>
    </row>
    <row r="101" spans="1:10" s="64" customFormat="1">
      <c r="A101" s="68"/>
      <c r="I101" s="63"/>
      <c r="J101" s="63"/>
    </row>
    <row r="102" spans="1:10" s="64" customFormat="1">
      <c r="A102" s="68"/>
      <c r="I102" s="63"/>
      <c r="J102" s="63"/>
    </row>
    <row r="103" spans="1:10" s="64" customFormat="1">
      <c r="A103" s="68"/>
      <c r="I103" s="63"/>
      <c r="J103" s="63"/>
    </row>
    <row r="104" spans="1:10" s="64" customFormat="1">
      <c r="A104" s="68"/>
      <c r="I104" s="63"/>
      <c r="J104" s="63"/>
    </row>
    <row r="105" spans="1:10" s="64" customFormat="1">
      <c r="A105" s="68"/>
      <c r="I105" s="63"/>
      <c r="J105" s="63"/>
    </row>
    <row r="106" spans="1:10" s="64" customFormat="1">
      <c r="A106" s="68"/>
      <c r="I106" s="63"/>
      <c r="J106" s="63"/>
    </row>
    <row r="107" spans="1:10" s="64" customFormat="1">
      <c r="A107" s="68"/>
      <c r="I107" s="63"/>
      <c r="J107" s="63"/>
    </row>
    <row r="108" spans="1:10" s="64" customFormat="1">
      <c r="A108" s="68"/>
      <c r="I108" s="63"/>
      <c r="J108" s="63"/>
    </row>
    <row r="109" spans="1:10" s="64" customFormat="1">
      <c r="A109" s="68"/>
      <c r="I109" s="63"/>
      <c r="J109" s="63"/>
    </row>
    <row r="110" spans="1:10" s="64" customFormat="1">
      <c r="A110" s="68"/>
      <c r="I110" s="63"/>
      <c r="J110" s="63"/>
    </row>
    <row r="111" spans="1:10" s="64" customFormat="1">
      <c r="A111" s="68"/>
      <c r="I111" s="63"/>
      <c r="J111" s="63"/>
    </row>
    <row r="112" spans="1:10" s="64" customFormat="1">
      <c r="A112" s="68"/>
      <c r="I112" s="63"/>
      <c r="J112" s="63"/>
    </row>
    <row r="113" spans="1:10" s="64" customFormat="1">
      <c r="A113" s="68"/>
      <c r="I113" s="63"/>
      <c r="J113" s="63"/>
    </row>
    <row r="114" spans="1:10" s="64" customFormat="1">
      <c r="A114" s="68"/>
      <c r="I114" s="63"/>
      <c r="J114" s="63"/>
    </row>
    <row r="115" spans="1:10" s="64" customFormat="1">
      <c r="A115" s="68"/>
      <c r="I115" s="63"/>
      <c r="J115" s="63"/>
    </row>
    <row r="116" spans="1:10" s="64" customFormat="1">
      <c r="A116" s="68"/>
      <c r="I116" s="63"/>
      <c r="J116" s="63"/>
    </row>
    <row r="117" spans="1:10" s="64" customFormat="1">
      <c r="A117" s="68"/>
      <c r="I117" s="63"/>
      <c r="J117" s="63"/>
    </row>
    <row r="118" spans="1:10" s="64" customFormat="1">
      <c r="A118" s="68"/>
      <c r="I118" s="63"/>
      <c r="J118" s="63"/>
    </row>
    <row r="119" spans="1:10" s="64" customFormat="1">
      <c r="A119" s="68"/>
      <c r="I119" s="63"/>
      <c r="J119" s="63"/>
    </row>
    <row r="120" spans="1:10" s="64" customFormat="1">
      <c r="A120" s="68"/>
      <c r="I120" s="63"/>
      <c r="J120" s="63"/>
    </row>
    <row r="121" spans="1:10" s="64" customFormat="1">
      <c r="A121" s="68"/>
      <c r="I121" s="63"/>
      <c r="J121" s="63"/>
    </row>
    <row r="122" spans="1:10" s="64" customFormat="1">
      <c r="A122" s="68"/>
      <c r="I122" s="63"/>
      <c r="J122" s="63"/>
    </row>
    <row r="123" spans="1:10" s="64" customFormat="1">
      <c r="A123" s="68"/>
      <c r="I123" s="63"/>
      <c r="J123" s="63"/>
    </row>
    <row r="124" spans="1:10" s="64" customFormat="1">
      <c r="A124" s="68"/>
      <c r="I124" s="63"/>
      <c r="J124" s="63"/>
    </row>
    <row r="125" spans="1:10" s="64" customFormat="1">
      <c r="A125" s="68"/>
      <c r="I125" s="63"/>
      <c r="J125" s="63"/>
    </row>
    <row r="126" spans="1:10" s="64" customFormat="1">
      <c r="A126" s="68"/>
      <c r="I126" s="63"/>
      <c r="J126" s="63"/>
    </row>
    <row r="127" spans="1:10" s="64" customFormat="1">
      <c r="A127" s="68"/>
      <c r="I127" s="63"/>
      <c r="J127" s="63"/>
    </row>
    <row r="128" spans="1:10" s="64" customFormat="1">
      <c r="A128" s="68"/>
      <c r="I128" s="63"/>
      <c r="J128" s="63"/>
    </row>
    <row r="129" spans="1:10" s="64" customFormat="1">
      <c r="A129" s="68"/>
      <c r="I129" s="63"/>
      <c r="J129" s="63"/>
    </row>
    <row r="130" spans="1:10" s="64" customFormat="1">
      <c r="A130" s="68"/>
      <c r="I130" s="63"/>
      <c r="J130" s="63"/>
    </row>
    <row r="131" spans="1:10" s="64" customFormat="1">
      <c r="A131" s="68"/>
      <c r="I131" s="63"/>
      <c r="J131" s="63"/>
    </row>
    <row r="132" spans="1:10" s="64" customFormat="1">
      <c r="A132" s="68"/>
      <c r="I132" s="63"/>
      <c r="J132" s="63"/>
    </row>
    <row r="133" spans="1:10" s="64" customFormat="1">
      <c r="A133" s="68"/>
      <c r="I133" s="63"/>
      <c r="J133" s="63"/>
    </row>
    <row r="134" spans="1:10" s="64" customFormat="1">
      <c r="A134" s="68"/>
      <c r="I134" s="63"/>
      <c r="J134" s="63"/>
    </row>
    <row r="135" spans="1:10" s="64" customFormat="1">
      <c r="A135" s="68"/>
      <c r="I135" s="63"/>
      <c r="J135" s="63"/>
    </row>
    <row r="136" spans="1:10" s="64" customFormat="1">
      <c r="A136" s="68"/>
      <c r="I136" s="63"/>
      <c r="J136" s="63"/>
    </row>
    <row r="137" spans="1:10" s="64" customFormat="1">
      <c r="A137" s="68"/>
      <c r="I137" s="63"/>
      <c r="J137" s="63"/>
    </row>
    <row r="138" spans="1:10" s="64" customFormat="1">
      <c r="A138" s="68"/>
      <c r="I138" s="63"/>
      <c r="J138" s="63"/>
    </row>
    <row r="139" spans="1:10" s="64" customFormat="1">
      <c r="A139" s="68"/>
      <c r="I139" s="63"/>
      <c r="J139" s="63"/>
    </row>
    <row r="140" spans="1:10" s="64" customFormat="1">
      <c r="A140" s="68"/>
      <c r="I140" s="63"/>
      <c r="J140" s="63"/>
    </row>
    <row r="141" spans="1:10" s="64" customFormat="1">
      <c r="A141" s="68"/>
      <c r="I141" s="63"/>
      <c r="J141" s="63"/>
    </row>
    <row r="142" spans="1:10" s="64" customFormat="1">
      <c r="A142" s="68"/>
      <c r="I142" s="63"/>
      <c r="J142" s="63"/>
    </row>
    <row r="143" spans="1:10" s="64" customFormat="1">
      <c r="A143" s="68"/>
      <c r="I143" s="63"/>
      <c r="J143" s="63"/>
    </row>
    <row r="144" spans="1:10" s="64" customFormat="1">
      <c r="A144" s="68"/>
      <c r="I144" s="63"/>
      <c r="J144" s="63"/>
    </row>
    <row r="145" spans="1:10" s="64" customFormat="1">
      <c r="A145" s="68"/>
      <c r="I145" s="63"/>
      <c r="J145" s="63"/>
    </row>
    <row r="146" spans="1:10" s="64" customFormat="1">
      <c r="A146" s="68"/>
      <c r="I146" s="63"/>
      <c r="J146" s="63"/>
    </row>
    <row r="147" spans="1:10" s="64" customFormat="1">
      <c r="A147" s="68"/>
      <c r="I147" s="63"/>
      <c r="J147" s="63"/>
    </row>
    <row r="148" spans="1:10" s="64" customFormat="1">
      <c r="A148" s="68"/>
      <c r="I148" s="63"/>
      <c r="J148" s="63"/>
    </row>
    <row r="149" spans="1:10" s="64" customFormat="1">
      <c r="A149" s="68"/>
      <c r="I149" s="63"/>
      <c r="J149" s="63"/>
    </row>
    <row r="150" spans="1:10" s="64" customFormat="1">
      <c r="A150" s="68"/>
      <c r="I150" s="63"/>
      <c r="J150" s="63"/>
    </row>
    <row r="151" spans="1:10" s="64" customFormat="1">
      <c r="A151" s="68"/>
      <c r="I151" s="63"/>
      <c r="J151" s="63"/>
    </row>
    <row r="152" spans="1:10" s="64" customFormat="1">
      <c r="A152" s="68"/>
      <c r="I152" s="63"/>
      <c r="J152" s="63"/>
    </row>
    <row r="153" spans="1:10" s="64" customFormat="1">
      <c r="A153" s="68"/>
      <c r="I153" s="63"/>
      <c r="J153" s="63"/>
    </row>
    <row r="154" spans="1:10" s="64" customFormat="1">
      <c r="A154" s="68"/>
      <c r="I154" s="63"/>
      <c r="J154" s="63"/>
    </row>
    <row r="155" spans="1:10" s="64" customFormat="1">
      <c r="A155" s="68"/>
      <c r="I155" s="63"/>
      <c r="J155" s="63"/>
    </row>
    <row r="156" spans="1:10" s="64" customFormat="1">
      <c r="A156" s="68"/>
      <c r="I156" s="63"/>
      <c r="J156" s="63"/>
    </row>
    <row r="157" spans="1:10" s="64" customFormat="1">
      <c r="A157" s="68"/>
      <c r="I157" s="63"/>
      <c r="J157" s="63"/>
    </row>
    <row r="158" spans="1:10" s="64" customFormat="1">
      <c r="A158" s="68"/>
      <c r="I158" s="63"/>
      <c r="J158" s="63"/>
    </row>
    <row r="159" spans="1:10" s="64" customFormat="1">
      <c r="A159" s="68"/>
      <c r="I159" s="63"/>
      <c r="J159" s="63"/>
    </row>
    <row r="160" spans="1:10" s="64" customFormat="1">
      <c r="A160" s="68"/>
      <c r="I160" s="63"/>
      <c r="J160" s="63"/>
    </row>
    <row r="161" spans="1:10" s="64" customFormat="1">
      <c r="A161" s="68"/>
      <c r="I161" s="63"/>
      <c r="J161" s="63"/>
    </row>
    <row r="162" spans="1:10" s="64" customFormat="1">
      <c r="A162" s="68"/>
      <c r="I162" s="63"/>
      <c r="J162" s="63"/>
    </row>
    <row r="163" spans="1:10" s="64" customFormat="1">
      <c r="A163" s="68"/>
      <c r="I163" s="63"/>
      <c r="J163" s="63"/>
    </row>
    <row r="164" spans="1:10" s="64" customFormat="1">
      <c r="A164" s="68"/>
      <c r="I164" s="63"/>
      <c r="J164" s="63"/>
    </row>
    <row r="165" spans="1:10" s="64" customFormat="1">
      <c r="A165" s="68"/>
      <c r="I165" s="63"/>
      <c r="J165" s="63"/>
    </row>
    <row r="166" spans="1:10" s="64" customFormat="1">
      <c r="A166" s="68"/>
      <c r="I166" s="63"/>
      <c r="J166" s="63"/>
    </row>
    <row r="167" spans="1:10" s="64" customFormat="1">
      <c r="A167" s="68"/>
      <c r="I167" s="63"/>
      <c r="J167" s="63"/>
    </row>
    <row r="168" spans="1:10" s="64" customFormat="1">
      <c r="A168" s="68"/>
      <c r="I168" s="63"/>
      <c r="J168" s="63"/>
    </row>
    <row r="169" spans="1:10" s="64" customFormat="1">
      <c r="A169" s="68"/>
      <c r="I169" s="63"/>
      <c r="J169" s="63"/>
    </row>
    <row r="170" spans="1:10" s="64" customFormat="1">
      <c r="A170" s="68"/>
      <c r="I170" s="63"/>
      <c r="J170" s="63"/>
    </row>
    <row r="171" spans="1:10" s="64" customFormat="1">
      <c r="A171" s="68"/>
      <c r="I171" s="63"/>
      <c r="J171" s="63"/>
    </row>
    <row r="172" spans="1:10" s="64" customFormat="1">
      <c r="A172" s="68"/>
      <c r="I172" s="63"/>
      <c r="J172" s="63"/>
    </row>
    <row r="173" spans="1:10" s="64" customFormat="1">
      <c r="A173" s="68"/>
      <c r="I173" s="63"/>
      <c r="J173" s="63"/>
    </row>
    <row r="174" spans="1:10" s="64" customFormat="1">
      <c r="A174" s="68"/>
      <c r="I174" s="63"/>
      <c r="J174" s="63"/>
    </row>
    <row r="175" spans="1:10" s="64" customFormat="1">
      <c r="A175" s="68"/>
      <c r="I175" s="63"/>
      <c r="J175" s="63"/>
    </row>
    <row r="176" spans="1:10" s="64" customFormat="1">
      <c r="A176" s="68"/>
      <c r="I176" s="63"/>
      <c r="J176" s="63"/>
    </row>
    <row r="177" spans="1:10" s="64" customFormat="1">
      <c r="A177" s="68"/>
      <c r="I177" s="63"/>
      <c r="J177" s="63"/>
    </row>
    <row r="178" spans="1:10" s="64" customFormat="1">
      <c r="A178" s="68"/>
      <c r="I178" s="63"/>
      <c r="J178" s="63"/>
    </row>
    <row r="179" spans="1:10" s="64" customFormat="1">
      <c r="A179" s="68"/>
      <c r="I179" s="63"/>
      <c r="J179" s="63"/>
    </row>
    <row r="180" spans="1:10" s="64" customFormat="1">
      <c r="A180" s="68"/>
      <c r="I180" s="63"/>
      <c r="J180" s="63"/>
    </row>
    <row r="181" spans="1:10" s="64" customFormat="1">
      <c r="A181" s="68"/>
      <c r="I181" s="63"/>
      <c r="J181" s="63"/>
    </row>
    <row r="182" spans="1:10" s="64" customFormat="1">
      <c r="A182" s="68"/>
      <c r="I182" s="63"/>
      <c r="J182" s="63"/>
    </row>
    <row r="183" spans="1:10" s="64" customFormat="1">
      <c r="A183" s="68"/>
      <c r="I183" s="63"/>
      <c r="J183" s="63"/>
    </row>
    <row r="184" spans="1:10" s="64" customFormat="1">
      <c r="A184" s="68"/>
      <c r="I184" s="63"/>
      <c r="J184" s="63"/>
    </row>
    <row r="185" spans="1:10" s="64" customFormat="1">
      <c r="A185" s="68"/>
      <c r="I185" s="63"/>
      <c r="J185" s="63"/>
    </row>
    <row r="186" spans="1:10" s="64" customFormat="1">
      <c r="A186" s="68"/>
      <c r="I186" s="63"/>
      <c r="J186" s="63"/>
    </row>
    <row r="187" spans="1:10" s="64" customFormat="1">
      <c r="A187" s="68"/>
      <c r="I187" s="63"/>
      <c r="J187" s="63"/>
    </row>
    <row r="188" spans="1:10" s="64" customFormat="1">
      <c r="A188" s="68"/>
      <c r="I188" s="63"/>
      <c r="J188" s="63"/>
    </row>
    <row r="189" spans="1:10" s="64" customFormat="1">
      <c r="A189" s="68"/>
      <c r="I189" s="63"/>
      <c r="J189" s="63"/>
    </row>
    <row r="190" spans="1:10" s="64" customFormat="1">
      <c r="A190" s="68"/>
      <c r="I190" s="63"/>
      <c r="J190" s="63"/>
    </row>
    <row r="191" spans="1:10" s="64" customFormat="1">
      <c r="A191" s="68"/>
      <c r="I191" s="63"/>
      <c r="J191" s="63"/>
    </row>
    <row r="192" spans="1:10" s="64" customFormat="1">
      <c r="A192" s="68"/>
      <c r="I192" s="63"/>
      <c r="J192" s="63"/>
    </row>
    <row r="193" spans="1:10" s="64" customFormat="1">
      <c r="A193" s="68"/>
      <c r="I193" s="63"/>
      <c r="J193" s="63"/>
    </row>
    <row r="194" spans="1:10" s="64" customFormat="1">
      <c r="A194" s="68"/>
      <c r="I194" s="63"/>
      <c r="J194" s="63"/>
    </row>
    <row r="195" spans="1:10" s="64" customFormat="1">
      <c r="A195" s="68"/>
      <c r="I195" s="63"/>
      <c r="J195" s="63"/>
    </row>
    <row r="196" spans="1:10" s="64" customFormat="1">
      <c r="A196" s="68"/>
      <c r="I196" s="63"/>
      <c r="J196" s="63"/>
    </row>
    <row r="197" spans="1:10" s="64" customFormat="1">
      <c r="A197" s="68"/>
      <c r="I197" s="63"/>
      <c r="J197" s="63"/>
    </row>
    <row r="198" spans="1:10" s="64" customFormat="1">
      <c r="A198" s="68"/>
      <c r="I198" s="63"/>
      <c r="J198" s="63"/>
    </row>
    <row r="199" spans="1:10" s="64" customFormat="1">
      <c r="A199" s="68"/>
      <c r="I199" s="63"/>
      <c r="J199" s="63"/>
    </row>
  </sheetData>
  <mergeCells count="12">
    <mergeCell ref="A2:H2"/>
    <mergeCell ref="C49:D49"/>
    <mergeCell ref="F49:H49"/>
    <mergeCell ref="A7:H7"/>
    <mergeCell ref="A18:H18"/>
    <mergeCell ref="C48:D48"/>
    <mergeCell ref="F48:H48"/>
    <mergeCell ref="A3:H3"/>
    <mergeCell ref="A4:A5"/>
    <mergeCell ref="B4:B5"/>
    <mergeCell ref="C4:D4"/>
    <mergeCell ref="E4:H4"/>
  </mergeCells>
  <phoneticPr fontId="3" type="noConversion"/>
  <pageMargins left="0.23622047244094491" right="0.15748031496062992" top="0.19685039370078741" bottom="0.19685039370078741" header="0.19685039370078741" footer="0.11811023622047245"/>
  <pageSetup paperSize="9" scale="70" fitToHeight="2" orientation="landscape" verticalDpi="300" r:id="rId1"/>
  <headerFooter alignWithMargins="0"/>
  <ignoredErrors>
    <ignoredError sqref="G9:H9 G21 H35:H36 H37:H41 H19:H27 H29 G11:H16 H10 H4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77" zoomScaleNormal="100" zoomScaleSheetLayoutView="77" workbookViewId="0">
      <selection activeCell="G36" sqref="G36"/>
    </sheetView>
  </sheetViews>
  <sheetFormatPr defaultRowHeight="18.75"/>
  <cols>
    <col min="1" max="1" width="60.7109375" style="21" customWidth="1"/>
    <col min="2" max="3" width="14.140625" style="31" customWidth="1"/>
    <col min="4" max="4" width="16.140625" style="31" customWidth="1"/>
    <col min="5" max="5" width="16.7109375" style="31" customWidth="1"/>
    <col min="6" max="6" width="15.140625" style="31" customWidth="1"/>
    <col min="7" max="7" width="16" style="31" customWidth="1"/>
    <col min="8" max="16384" width="9.140625" style="21"/>
  </cols>
  <sheetData>
    <row r="2" spans="1:7">
      <c r="A2" s="419" t="s">
        <v>430</v>
      </c>
      <c r="B2" s="419"/>
      <c r="C2" s="419"/>
      <c r="D2" s="419"/>
      <c r="E2" s="419"/>
      <c r="F2" s="419"/>
      <c r="G2" s="419"/>
    </row>
    <row r="3" spans="1:7">
      <c r="A3" s="35"/>
      <c r="B3" s="36"/>
      <c r="C3" s="36"/>
      <c r="D3" s="35"/>
      <c r="E3" s="35"/>
      <c r="F3" s="35"/>
      <c r="G3" s="36"/>
    </row>
    <row r="4" spans="1:7" ht="73.5" customHeight="1">
      <c r="A4" s="41" t="s">
        <v>160</v>
      </c>
      <c r="B4" s="42" t="s">
        <v>18</v>
      </c>
      <c r="C4" s="42" t="s">
        <v>456</v>
      </c>
      <c r="D4" s="42" t="s">
        <v>457</v>
      </c>
      <c r="E4" s="42" t="s">
        <v>458</v>
      </c>
      <c r="F4" s="42" t="s">
        <v>411</v>
      </c>
      <c r="G4" s="43" t="s">
        <v>440</v>
      </c>
    </row>
    <row r="5" spans="1:7" ht="25.5" customHeight="1">
      <c r="A5" s="44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</row>
    <row r="6" spans="1:7" ht="26.25" customHeight="1">
      <c r="A6" s="429" t="s">
        <v>105</v>
      </c>
      <c r="B6" s="430"/>
      <c r="C6" s="430"/>
      <c r="D6" s="430"/>
      <c r="E6" s="430"/>
      <c r="F6" s="430"/>
      <c r="G6" s="431"/>
    </row>
    <row r="7" spans="1:7" ht="24.75" customHeight="1">
      <c r="A7" s="69" t="s">
        <v>418</v>
      </c>
      <c r="B7" s="45">
        <v>2050</v>
      </c>
      <c r="C7" s="70">
        <f>SUM(C8:C8)</f>
        <v>0</v>
      </c>
      <c r="D7" s="70">
        <f>SUM(D8:D8)</f>
        <v>0</v>
      </c>
      <c r="E7" s="70">
        <f>SUM(E8:E8)</f>
        <v>0</v>
      </c>
      <c r="F7" s="70">
        <f>E7-D7</f>
        <v>0</v>
      </c>
      <c r="G7" s="70" t="e">
        <f>(E7/D7)*100</f>
        <v>#DIV/0!</v>
      </c>
    </row>
    <row r="8" spans="1:7" ht="21.75" customHeight="1">
      <c r="A8" s="48"/>
      <c r="B8" s="49"/>
      <c r="C8" s="49"/>
      <c r="D8" s="50"/>
      <c r="E8" s="50"/>
      <c r="F8" s="47">
        <f t="shared" ref="F8:F23" si="0">E8-D8</f>
        <v>0</v>
      </c>
      <c r="G8" s="50" t="e">
        <f t="shared" ref="G8:G23" si="1">(E8/D8)*100</f>
        <v>#DIV/0!</v>
      </c>
    </row>
    <row r="9" spans="1:7" s="24" customFormat="1" ht="23.25" customHeight="1">
      <c r="A9" s="71" t="s">
        <v>417</v>
      </c>
      <c r="B9" s="72">
        <v>2060</v>
      </c>
      <c r="C9" s="50">
        <f>SUM(C10:C10)</f>
        <v>0</v>
      </c>
      <c r="D9" s="50">
        <f>SUM(D10:D10)</f>
        <v>0</v>
      </c>
      <c r="E9" s="50">
        <f t="shared" ref="E9" si="2">SUM(E10:E10)</f>
        <v>0</v>
      </c>
      <c r="F9" s="47">
        <f t="shared" si="0"/>
        <v>0</v>
      </c>
      <c r="G9" s="50" t="e">
        <f t="shared" si="1"/>
        <v>#DIV/0!</v>
      </c>
    </row>
    <row r="10" spans="1:7" s="24" customFormat="1" ht="23.25" customHeight="1">
      <c r="A10" s="52"/>
      <c r="B10" s="51"/>
      <c r="C10" s="51"/>
      <c r="D10" s="50"/>
      <c r="E10" s="50"/>
      <c r="F10" s="47">
        <f t="shared" si="0"/>
        <v>0</v>
      </c>
      <c r="G10" s="50" t="e">
        <f t="shared" si="1"/>
        <v>#DIV/0!</v>
      </c>
    </row>
    <row r="11" spans="1:7" s="24" customFormat="1" ht="29.25" customHeight="1">
      <c r="A11" s="432" t="s">
        <v>419</v>
      </c>
      <c r="B11" s="433"/>
      <c r="C11" s="433"/>
      <c r="D11" s="433"/>
      <c r="E11" s="433"/>
      <c r="F11" s="433"/>
      <c r="G11" s="434"/>
    </row>
    <row r="12" spans="1:7" s="24" customFormat="1" ht="42.75" customHeight="1">
      <c r="A12" s="73" t="s">
        <v>377</v>
      </c>
      <c r="B12" s="51"/>
      <c r="C12" s="51"/>
      <c r="D12" s="50"/>
      <c r="E12" s="50"/>
      <c r="F12" s="47"/>
      <c r="G12" s="50"/>
    </row>
    <row r="13" spans="1:7" s="24" customFormat="1" ht="27.75" customHeight="1">
      <c r="A13" s="74" t="s">
        <v>420</v>
      </c>
      <c r="B13" s="72">
        <v>2117</v>
      </c>
      <c r="C13" s="50">
        <f>SUM(C14:C14)</f>
        <v>0</v>
      </c>
      <c r="D13" s="50">
        <f>SUM(D14:D14)</f>
        <v>0</v>
      </c>
      <c r="E13" s="50">
        <f>SUM(E14:E14)</f>
        <v>0</v>
      </c>
      <c r="F13" s="50">
        <f t="shared" si="0"/>
        <v>0</v>
      </c>
      <c r="G13" s="50" t="e">
        <f t="shared" si="1"/>
        <v>#DIV/0!</v>
      </c>
    </row>
    <row r="14" spans="1:7" s="24" customFormat="1" ht="22.5" customHeight="1">
      <c r="A14" s="53"/>
      <c r="B14" s="51"/>
      <c r="C14" s="51"/>
      <c r="D14" s="47"/>
      <c r="E14" s="47"/>
      <c r="F14" s="47">
        <f t="shared" si="0"/>
        <v>0</v>
      </c>
      <c r="G14" s="50" t="e">
        <f t="shared" si="1"/>
        <v>#DIV/0!</v>
      </c>
    </row>
    <row r="15" spans="1:7" s="24" customFormat="1" ht="40.5" customHeight="1">
      <c r="A15" s="75" t="s">
        <v>371</v>
      </c>
      <c r="B15" s="51"/>
      <c r="C15" s="51"/>
      <c r="D15" s="47"/>
      <c r="E15" s="47"/>
      <c r="F15" s="47"/>
      <c r="G15" s="47"/>
    </row>
    <row r="16" spans="1:7" s="24" customFormat="1" ht="29.25" customHeight="1">
      <c r="A16" s="52" t="s">
        <v>420</v>
      </c>
      <c r="B16" s="72">
        <v>2128</v>
      </c>
      <c r="C16" s="50">
        <f>SUM(C17:C17)</f>
        <v>0</v>
      </c>
      <c r="D16" s="50">
        <f>SUM(D17:D17)</f>
        <v>0</v>
      </c>
      <c r="E16" s="50">
        <f>SUM(E17:E17)</f>
        <v>0</v>
      </c>
      <c r="F16" s="50">
        <f t="shared" si="0"/>
        <v>0</v>
      </c>
      <c r="G16" s="50" t="e">
        <f t="shared" si="1"/>
        <v>#DIV/0!</v>
      </c>
    </row>
    <row r="17" spans="1:8" s="24" customFormat="1" ht="23.25" customHeight="1">
      <c r="A17" s="52"/>
      <c r="B17" s="51"/>
      <c r="C17" s="51"/>
      <c r="D17" s="50"/>
      <c r="E17" s="50"/>
      <c r="F17" s="47">
        <f t="shared" si="0"/>
        <v>0</v>
      </c>
      <c r="G17" s="50" t="e">
        <f t="shared" si="1"/>
        <v>#DIV/0!</v>
      </c>
    </row>
    <row r="18" spans="1:8" s="24" customFormat="1" ht="37.5" customHeight="1">
      <c r="A18" s="73" t="s">
        <v>422</v>
      </c>
      <c r="B18" s="51"/>
      <c r="C18" s="51"/>
      <c r="D18" s="47"/>
      <c r="E18" s="47"/>
      <c r="F18" s="47"/>
      <c r="G18" s="47"/>
    </row>
    <row r="19" spans="1:8" s="24" customFormat="1" ht="38.25" customHeight="1">
      <c r="A19" s="76" t="s">
        <v>423</v>
      </c>
      <c r="B19" s="72">
        <v>2123</v>
      </c>
      <c r="C19" s="50">
        <f>SUM(C20:C20)</f>
        <v>0</v>
      </c>
      <c r="D19" s="50">
        <f>SUM(D20:D20)</f>
        <v>0</v>
      </c>
      <c r="E19" s="50">
        <f>SUM(E20:E20)</f>
        <v>0</v>
      </c>
      <c r="F19" s="50">
        <f t="shared" si="0"/>
        <v>0</v>
      </c>
      <c r="G19" s="50" t="e">
        <f t="shared" si="1"/>
        <v>#DIV/0!</v>
      </c>
    </row>
    <row r="20" spans="1:8" s="24" customFormat="1" ht="24.75" customHeight="1">
      <c r="A20" s="52"/>
      <c r="B20" s="51"/>
      <c r="C20" s="51"/>
      <c r="D20" s="50"/>
      <c r="E20" s="50"/>
      <c r="F20" s="50">
        <f t="shared" si="0"/>
        <v>0</v>
      </c>
      <c r="G20" s="50" t="e">
        <f t="shared" si="1"/>
        <v>#DIV/0!</v>
      </c>
    </row>
    <row r="21" spans="1:8" s="24" customFormat="1" ht="26.25" customHeight="1">
      <c r="A21" s="77" t="s">
        <v>424</v>
      </c>
      <c r="B21" s="51"/>
      <c r="C21" s="51"/>
      <c r="D21" s="50"/>
      <c r="E21" s="50"/>
      <c r="F21" s="47"/>
      <c r="G21" s="50"/>
    </row>
    <row r="22" spans="1:8" s="24" customFormat="1" ht="41.25" customHeight="1">
      <c r="A22" s="76" t="s">
        <v>425</v>
      </c>
      <c r="B22" s="72">
        <v>2142</v>
      </c>
      <c r="C22" s="50">
        <f>SUM(C23:C23)</f>
        <v>0</v>
      </c>
      <c r="D22" s="50">
        <f>SUM(D23:D23)</f>
        <v>0</v>
      </c>
      <c r="E22" s="50">
        <f>SUM(E23:E23)</f>
        <v>0</v>
      </c>
      <c r="F22" s="47">
        <f t="shared" si="0"/>
        <v>0</v>
      </c>
      <c r="G22" s="50" t="e">
        <f t="shared" si="1"/>
        <v>#DIV/0!</v>
      </c>
    </row>
    <row r="23" spans="1:8" s="24" customFormat="1" ht="28.5" customHeight="1">
      <c r="A23" s="52"/>
      <c r="B23" s="51"/>
      <c r="C23" s="51"/>
      <c r="D23" s="50"/>
      <c r="E23" s="50"/>
      <c r="F23" s="47">
        <f t="shared" si="0"/>
        <v>0</v>
      </c>
      <c r="G23" s="50" t="e">
        <f t="shared" si="1"/>
        <v>#DIV/0!</v>
      </c>
    </row>
    <row r="24" spans="1:8">
      <c r="A24" s="54"/>
      <c r="B24" s="55"/>
      <c r="C24" s="55"/>
      <c r="D24" s="56"/>
      <c r="E24" s="57"/>
      <c r="F24" s="57"/>
      <c r="G24" s="57"/>
    </row>
    <row r="25" spans="1:8" ht="24.75" customHeight="1">
      <c r="A25" s="137" t="s">
        <v>373</v>
      </c>
      <c r="B25" s="197"/>
      <c r="C25" s="197"/>
      <c r="D25" s="138" t="s">
        <v>80</v>
      </c>
      <c r="E25" s="138"/>
      <c r="F25" s="413" t="s">
        <v>490</v>
      </c>
      <c r="G25" s="413"/>
      <c r="H25" s="120"/>
    </row>
    <row r="26" spans="1:8">
      <c r="A26" s="37" t="s">
        <v>375</v>
      </c>
      <c r="B26" s="38"/>
      <c r="C26" s="38"/>
      <c r="D26" s="38" t="s">
        <v>380</v>
      </c>
      <c r="E26" s="38"/>
      <c r="F26" s="428" t="s">
        <v>181</v>
      </c>
      <c r="G26" s="428"/>
      <c r="H26" s="39"/>
    </row>
    <row r="27" spans="1:8">
      <c r="A27" s="54"/>
      <c r="B27" s="55"/>
      <c r="C27" s="55"/>
      <c r="D27" s="56"/>
      <c r="E27" s="57"/>
      <c r="F27" s="57"/>
      <c r="G27" s="57"/>
    </row>
    <row r="28" spans="1:8">
      <c r="A28" s="54"/>
      <c r="B28" s="55"/>
      <c r="C28" s="55"/>
      <c r="D28" s="56"/>
      <c r="E28" s="57"/>
      <c r="F28" s="57"/>
      <c r="G28" s="57"/>
    </row>
    <row r="29" spans="1:8">
      <c r="A29" s="54"/>
      <c r="B29" s="55"/>
      <c r="C29" s="55"/>
      <c r="D29" s="56"/>
      <c r="E29" s="57"/>
      <c r="F29" s="57"/>
      <c r="G29" s="57"/>
    </row>
    <row r="30" spans="1:8">
      <c r="A30" s="54"/>
      <c r="B30" s="55"/>
      <c r="C30" s="55"/>
      <c r="D30" s="56"/>
      <c r="E30" s="57"/>
      <c r="F30" s="57"/>
      <c r="G30" s="57"/>
    </row>
    <row r="31" spans="1:8">
      <c r="A31" s="54"/>
      <c r="B31" s="55"/>
      <c r="C31" s="55"/>
      <c r="D31" s="56"/>
      <c r="E31" s="57"/>
      <c r="F31" s="57"/>
      <c r="G31" s="57"/>
    </row>
    <row r="32" spans="1:8">
      <c r="A32" s="54"/>
      <c r="B32" s="55"/>
      <c r="C32" s="55"/>
      <c r="D32" s="56"/>
      <c r="E32" s="57"/>
      <c r="F32" s="57"/>
      <c r="G32" s="57"/>
    </row>
    <row r="33" spans="1:7">
      <c r="A33" s="54"/>
      <c r="B33" s="55"/>
      <c r="C33" s="55"/>
      <c r="D33" s="56"/>
      <c r="E33" s="57"/>
      <c r="F33" s="57"/>
      <c r="G33" s="57"/>
    </row>
    <row r="34" spans="1:7">
      <c r="A34" s="54"/>
      <c r="B34" s="55"/>
      <c r="C34" s="55"/>
      <c r="D34" s="56"/>
      <c r="E34" s="57"/>
      <c r="F34" s="57"/>
      <c r="G34" s="57"/>
    </row>
    <row r="35" spans="1:7">
      <c r="A35" s="54"/>
      <c r="B35" s="55"/>
      <c r="C35" s="55"/>
      <c r="D35" s="56"/>
      <c r="E35" s="57"/>
      <c r="F35" s="57"/>
      <c r="G35" s="57"/>
    </row>
    <row r="36" spans="1:7">
      <c r="A36" s="54"/>
      <c r="B36" s="55"/>
      <c r="C36" s="55"/>
      <c r="D36" s="56"/>
      <c r="E36" s="57"/>
      <c r="F36" s="57"/>
      <c r="G36" s="57"/>
    </row>
    <row r="37" spans="1:7">
      <c r="A37" s="54"/>
      <c r="B37" s="55"/>
      <c r="C37" s="55"/>
      <c r="D37" s="56"/>
      <c r="E37" s="57"/>
      <c r="F37" s="57"/>
      <c r="G37" s="57"/>
    </row>
    <row r="38" spans="1:7">
      <c r="A38" s="54"/>
      <c r="B38" s="55"/>
      <c r="C38" s="55"/>
      <c r="D38" s="56"/>
      <c r="E38" s="57"/>
      <c r="F38" s="57"/>
      <c r="G38" s="57"/>
    </row>
    <row r="39" spans="1:7">
      <c r="A39" s="54"/>
      <c r="B39" s="55"/>
      <c r="C39" s="55"/>
      <c r="D39" s="56"/>
      <c r="E39" s="57"/>
      <c r="F39" s="57"/>
      <c r="G39" s="57"/>
    </row>
    <row r="40" spans="1:7">
      <c r="A40" s="54"/>
      <c r="B40" s="55"/>
      <c r="C40" s="55"/>
      <c r="D40" s="56"/>
      <c r="E40" s="57"/>
      <c r="F40" s="57"/>
      <c r="G40" s="57"/>
    </row>
    <row r="41" spans="1:7">
      <c r="A41" s="54"/>
      <c r="B41" s="55"/>
      <c r="C41" s="55"/>
      <c r="D41" s="56"/>
      <c r="E41" s="57"/>
      <c r="F41" s="57"/>
      <c r="G41" s="57"/>
    </row>
    <row r="42" spans="1:7">
      <c r="A42" s="54"/>
      <c r="B42" s="55"/>
      <c r="C42" s="55"/>
      <c r="D42" s="56"/>
      <c r="E42" s="57"/>
      <c r="F42" s="57"/>
      <c r="G42" s="57"/>
    </row>
    <row r="43" spans="1:7">
      <c r="A43" s="54"/>
      <c r="B43" s="55"/>
      <c r="C43" s="55"/>
      <c r="D43" s="56"/>
      <c r="E43" s="57"/>
      <c r="F43" s="57"/>
      <c r="G43" s="57"/>
    </row>
    <row r="44" spans="1:7">
      <c r="A44" s="54"/>
      <c r="B44" s="55"/>
      <c r="C44" s="55"/>
      <c r="D44" s="56"/>
      <c r="E44" s="57"/>
      <c r="F44" s="57"/>
      <c r="G44" s="57"/>
    </row>
    <row r="45" spans="1:7">
      <c r="A45" s="54"/>
      <c r="B45" s="55"/>
      <c r="C45" s="55"/>
      <c r="D45" s="56"/>
      <c r="E45" s="57"/>
      <c r="F45" s="57"/>
      <c r="G45" s="57"/>
    </row>
    <row r="46" spans="1:7">
      <c r="A46" s="54"/>
      <c r="B46" s="55"/>
      <c r="C46" s="55"/>
      <c r="D46" s="56"/>
      <c r="E46" s="57"/>
      <c r="F46" s="57"/>
      <c r="G46" s="57"/>
    </row>
    <row r="47" spans="1:7">
      <c r="A47" s="54"/>
      <c r="B47" s="55"/>
      <c r="C47" s="55"/>
      <c r="D47" s="56"/>
      <c r="E47" s="57"/>
      <c r="F47" s="57"/>
      <c r="G47" s="57"/>
    </row>
    <row r="48" spans="1:7">
      <c r="A48" s="54"/>
      <c r="B48" s="55"/>
      <c r="C48" s="55"/>
      <c r="D48" s="56"/>
      <c r="E48" s="57"/>
      <c r="F48" s="57"/>
      <c r="G48" s="57"/>
    </row>
    <row r="49" spans="1:7">
      <c r="A49" s="54"/>
      <c r="B49" s="55"/>
      <c r="C49" s="55"/>
      <c r="D49" s="56"/>
      <c r="E49" s="57"/>
      <c r="F49" s="57"/>
      <c r="G49" s="57"/>
    </row>
    <row r="50" spans="1:7">
      <c r="A50" s="54"/>
      <c r="B50" s="55"/>
      <c r="C50" s="55"/>
      <c r="D50" s="56"/>
      <c r="E50" s="57"/>
      <c r="F50" s="57"/>
      <c r="G50" s="57"/>
    </row>
    <row r="51" spans="1:7">
      <c r="A51" s="54"/>
      <c r="B51" s="55"/>
      <c r="C51" s="55"/>
      <c r="D51" s="56"/>
      <c r="E51" s="57"/>
      <c r="F51" s="57"/>
      <c r="G51" s="57"/>
    </row>
    <row r="52" spans="1:7">
      <c r="A52" s="54"/>
      <c r="B52" s="55"/>
      <c r="C52" s="55"/>
      <c r="D52" s="56"/>
      <c r="E52" s="57"/>
      <c r="F52" s="57"/>
      <c r="G52" s="57"/>
    </row>
    <row r="53" spans="1:7">
      <c r="A53" s="54"/>
      <c r="B53" s="55"/>
      <c r="C53" s="55"/>
      <c r="D53" s="56"/>
      <c r="E53" s="57"/>
      <c r="F53" s="57"/>
      <c r="G53" s="57"/>
    </row>
    <row r="54" spans="1:7">
      <c r="A54" s="54"/>
      <c r="B54" s="55"/>
      <c r="C54" s="55"/>
      <c r="D54" s="56"/>
      <c r="E54" s="57"/>
      <c r="F54" s="57"/>
      <c r="G54" s="57"/>
    </row>
    <row r="55" spans="1:7">
      <c r="A55" s="54"/>
      <c r="B55" s="55"/>
      <c r="C55" s="55"/>
      <c r="D55" s="56"/>
      <c r="E55" s="57"/>
      <c r="F55" s="57"/>
      <c r="G55" s="57"/>
    </row>
    <row r="56" spans="1:7">
      <c r="A56" s="54"/>
      <c r="B56" s="55"/>
      <c r="C56" s="55"/>
      <c r="D56" s="56"/>
      <c r="E56" s="57"/>
      <c r="F56" s="57"/>
      <c r="G56" s="57"/>
    </row>
    <row r="57" spans="1:7">
      <c r="A57" s="54"/>
      <c r="B57" s="55"/>
      <c r="C57" s="55"/>
      <c r="D57" s="56"/>
      <c r="E57" s="57"/>
      <c r="F57" s="57"/>
      <c r="G57" s="57"/>
    </row>
    <row r="58" spans="1:7">
      <c r="A58" s="54"/>
      <c r="D58" s="61"/>
      <c r="E58" s="62"/>
      <c r="F58" s="62"/>
      <c r="G58" s="62"/>
    </row>
    <row r="59" spans="1:7">
      <c r="A59" s="40"/>
      <c r="D59" s="61"/>
      <c r="E59" s="62"/>
      <c r="F59" s="62"/>
      <c r="G59" s="62"/>
    </row>
    <row r="60" spans="1:7">
      <c r="A60" s="40"/>
      <c r="D60" s="61"/>
      <c r="E60" s="62"/>
      <c r="F60" s="62"/>
      <c r="G60" s="62"/>
    </row>
    <row r="61" spans="1:7">
      <c r="A61" s="40"/>
      <c r="D61" s="61"/>
      <c r="E61" s="62"/>
      <c r="F61" s="62"/>
      <c r="G61" s="62"/>
    </row>
    <row r="62" spans="1:7">
      <c r="A62" s="40"/>
      <c r="D62" s="61"/>
      <c r="E62" s="62"/>
      <c r="F62" s="62"/>
      <c r="G62" s="62"/>
    </row>
    <row r="63" spans="1:7">
      <c r="A63" s="40"/>
      <c r="D63" s="61"/>
      <c r="E63" s="62"/>
      <c r="F63" s="62"/>
      <c r="G63" s="62"/>
    </row>
    <row r="64" spans="1:7">
      <c r="A64" s="40"/>
      <c r="D64" s="61"/>
      <c r="E64" s="62"/>
      <c r="F64" s="62"/>
      <c r="G64" s="62"/>
    </row>
    <row r="65" spans="1:7">
      <c r="A65" s="40"/>
      <c r="D65" s="61"/>
      <c r="E65" s="62"/>
      <c r="F65" s="62"/>
      <c r="G65" s="62"/>
    </row>
    <row r="66" spans="1:7">
      <c r="A66" s="40"/>
      <c r="D66" s="61"/>
      <c r="E66" s="62"/>
      <c r="F66" s="62"/>
      <c r="G66" s="62"/>
    </row>
    <row r="67" spans="1:7">
      <c r="A67" s="40"/>
      <c r="D67" s="61"/>
      <c r="E67" s="62"/>
      <c r="F67" s="62"/>
      <c r="G67" s="62"/>
    </row>
    <row r="68" spans="1:7">
      <c r="A68" s="40"/>
      <c r="D68" s="61"/>
      <c r="E68" s="62"/>
      <c r="F68" s="62"/>
      <c r="G68" s="62"/>
    </row>
    <row r="69" spans="1:7">
      <c r="A69" s="40"/>
      <c r="D69" s="61"/>
      <c r="E69" s="62"/>
      <c r="F69" s="62"/>
      <c r="G69" s="62"/>
    </row>
    <row r="70" spans="1:7">
      <c r="A70" s="40"/>
      <c r="D70" s="61"/>
      <c r="E70" s="62"/>
      <c r="F70" s="62"/>
      <c r="G70" s="62"/>
    </row>
    <row r="71" spans="1:7">
      <c r="A71" s="40"/>
      <c r="D71" s="61"/>
      <c r="E71" s="62"/>
      <c r="F71" s="62"/>
      <c r="G71" s="62"/>
    </row>
    <row r="72" spans="1:7">
      <c r="A72" s="40"/>
      <c r="D72" s="61"/>
      <c r="E72" s="62"/>
      <c r="F72" s="62"/>
      <c r="G72" s="62"/>
    </row>
    <row r="73" spans="1:7">
      <c r="A73" s="40"/>
      <c r="D73" s="61"/>
      <c r="E73" s="62"/>
      <c r="F73" s="62"/>
      <c r="G73" s="62"/>
    </row>
    <row r="74" spans="1:7">
      <c r="A74" s="40"/>
      <c r="D74" s="61"/>
      <c r="E74" s="62"/>
      <c r="F74" s="62"/>
      <c r="G74" s="62"/>
    </row>
    <row r="75" spans="1:7">
      <c r="A75" s="40"/>
      <c r="D75" s="61"/>
      <c r="E75" s="62"/>
      <c r="F75" s="62"/>
      <c r="G75" s="62"/>
    </row>
    <row r="76" spans="1:7">
      <c r="A76" s="40"/>
      <c r="D76" s="61"/>
      <c r="E76" s="62"/>
      <c r="F76" s="62"/>
      <c r="G76" s="62"/>
    </row>
    <row r="77" spans="1:7">
      <c r="A77" s="40"/>
      <c r="D77" s="61"/>
      <c r="E77" s="62"/>
      <c r="F77" s="62"/>
      <c r="G77" s="62"/>
    </row>
    <row r="78" spans="1:7">
      <c r="A78" s="40"/>
      <c r="D78" s="61"/>
      <c r="E78" s="62"/>
      <c r="F78" s="62"/>
      <c r="G78" s="62"/>
    </row>
    <row r="79" spans="1:7">
      <c r="A79" s="40"/>
      <c r="D79" s="61"/>
      <c r="E79" s="62"/>
      <c r="F79" s="62"/>
      <c r="G79" s="62"/>
    </row>
    <row r="80" spans="1:7">
      <c r="A80" s="40"/>
      <c r="D80" s="61"/>
      <c r="E80" s="62"/>
      <c r="F80" s="62"/>
      <c r="G80" s="62"/>
    </row>
    <row r="81" spans="1:1">
      <c r="A81" s="40"/>
    </row>
    <row r="82" spans="1:1">
      <c r="A82" s="33"/>
    </row>
    <row r="83" spans="1:1">
      <c r="A83" s="33"/>
    </row>
    <row r="84" spans="1:1">
      <c r="A84" s="33"/>
    </row>
    <row r="85" spans="1:1">
      <c r="A85" s="33"/>
    </row>
    <row r="86" spans="1:1">
      <c r="A86" s="33"/>
    </row>
    <row r="87" spans="1:1">
      <c r="A87" s="33"/>
    </row>
    <row r="88" spans="1:1">
      <c r="A88" s="33"/>
    </row>
    <row r="89" spans="1:1">
      <c r="A89" s="33"/>
    </row>
    <row r="90" spans="1:1">
      <c r="A90" s="33"/>
    </row>
    <row r="91" spans="1:1">
      <c r="A91" s="33"/>
    </row>
    <row r="92" spans="1:1">
      <c r="A92" s="33"/>
    </row>
    <row r="93" spans="1:1">
      <c r="A93" s="33"/>
    </row>
    <row r="94" spans="1:1">
      <c r="A94" s="33"/>
    </row>
    <row r="95" spans="1:1">
      <c r="A95" s="33"/>
    </row>
    <row r="96" spans="1:1">
      <c r="A96" s="33"/>
    </row>
    <row r="97" spans="1:1">
      <c r="A97" s="33"/>
    </row>
    <row r="98" spans="1:1">
      <c r="A98" s="33"/>
    </row>
    <row r="99" spans="1:1">
      <c r="A99" s="33"/>
    </row>
    <row r="100" spans="1:1">
      <c r="A100" s="33"/>
    </row>
    <row r="101" spans="1:1">
      <c r="A101" s="33"/>
    </row>
    <row r="102" spans="1:1">
      <c r="A102" s="33"/>
    </row>
    <row r="103" spans="1:1">
      <c r="A103" s="33"/>
    </row>
    <row r="104" spans="1:1">
      <c r="A104" s="33"/>
    </row>
    <row r="105" spans="1:1">
      <c r="A105" s="33"/>
    </row>
    <row r="106" spans="1:1">
      <c r="A106" s="33"/>
    </row>
    <row r="107" spans="1:1">
      <c r="A107" s="33"/>
    </row>
    <row r="108" spans="1:1">
      <c r="A108" s="33"/>
    </row>
    <row r="109" spans="1:1">
      <c r="A109" s="33"/>
    </row>
    <row r="110" spans="1:1">
      <c r="A110" s="33"/>
    </row>
    <row r="111" spans="1:1">
      <c r="A111" s="33"/>
    </row>
    <row r="112" spans="1:1">
      <c r="A112" s="33"/>
    </row>
    <row r="113" spans="1:1">
      <c r="A113" s="33"/>
    </row>
    <row r="114" spans="1:1">
      <c r="A114" s="33"/>
    </row>
    <row r="115" spans="1:1">
      <c r="A115" s="33"/>
    </row>
    <row r="116" spans="1:1">
      <c r="A116" s="33"/>
    </row>
    <row r="117" spans="1:1">
      <c r="A117" s="33"/>
    </row>
    <row r="118" spans="1:1">
      <c r="A118" s="33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3"/>
    </row>
    <row r="124" spans="1:1">
      <c r="A124" s="33"/>
    </row>
    <row r="125" spans="1:1">
      <c r="A125" s="33"/>
    </row>
    <row r="126" spans="1:1">
      <c r="A126" s="33"/>
    </row>
    <row r="127" spans="1:1">
      <c r="A127" s="33"/>
    </row>
    <row r="128" spans="1:1">
      <c r="A128" s="33"/>
    </row>
    <row r="129" spans="1:1">
      <c r="A129" s="33"/>
    </row>
    <row r="130" spans="1:1">
      <c r="A130" s="33"/>
    </row>
    <row r="131" spans="1:1">
      <c r="A131" s="33"/>
    </row>
    <row r="132" spans="1:1">
      <c r="A132" s="33"/>
    </row>
    <row r="133" spans="1:1">
      <c r="A133" s="33"/>
    </row>
    <row r="134" spans="1:1">
      <c r="A134" s="33"/>
    </row>
    <row r="135" spans="1:1">
      <c r="A135" s="33"/>
    </row>
    <row r="136" spans="1:1">
      <c r="A136" s="33"/>
    </row>
    <row r="137" spans="1:1">
      <c r="A137" s="33"/>
    </row>
    <row r="138" spans="1:1">
      <c r="A138" s="33"/>
    </row>
    <row r="139" spans="1:1">
      <c r="A139" s="33"/>
    </row>
    <row r="140" spans="1:1">
      <c r="A140" s="33"/>
    </row>
    <row r="141" spans="1:1">
      <c r="A141" s="33"/>
    </row>
    <row r="142" spans="1:1">
      <c r="A142" s="33"/>
    </row>
    <row r="143" spans="1:1">
      <c r="A143" s="33"/>
    </row>
    <row r="144" spans="1:1">
      <c r="A144" s="33"/>
    </row>
    <row r="145" spans="1:1">
      <c r="A145" s="33"/>
    </row>
    <row r="146" spans="1:1">
      <c r="A146" s="33"/>
    </row>
    <row r="147" spans="1:1">
      <c r="A147" s="33"/>
    </row>
    <row r="148" spans="1:1">
      <c r="A148" s="33"/>
    </row>
    <row r="149" spans="1:1">
      <c r="A149" s="33"/>
    </row>
    <row r="150" spans="1:1">
      <c r="A150" s="33"/>
    </row>
    <row r="151" spans="1:1">
      <c r="A151" s="33"/>
    </row>
    <row r="152" spans="1:1">
      <c r="A152" s="33"/>
    </row>
    <row r="153" spans="1:1">
      <c r="A153" s="33"/>
    </row>
    <row r="154" spans="1:1">
      <c r="A154" s="33"/>
    </row>
    <row r="155" spans="1:1">
      <c r="A155" s="33"/>
    </row>
    <row r="156" spans="1:1">
      <c r="A156" s="33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  <row r="166" spans="1:1">
      <c r="A166" s="33"/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75"/>
  <sheetViews>
    <sheetView view="pageBreakPreview" zoomScale="60" zoomScaleNormal="75" workbookViewId="0">
      <pane xSplit="1" ySplit="6" topLeftCell="B55" activePane="bottomRight" state="frozen"/>
      <selection activeCell="A67" sqref="A67"/>
      <selection pane="topRight" activeCell="A67" sqref="A67"/>
      <selection pane="bottomLeft" activeCell="A67" sqref="A67"/>
      <selection pane="bottomRight" activeCell="U62" sqref="U62"/>
    </sheetView>
  </sheetViews>
  <sheetFormatPr defaultRowHeight="18.75"/>
  <cols>
    <col min="1" max="1" width="88" style="261" customWidth="1"/>
    <col min="2" max="2" width="15" style="261" customWidth="1"/>
    <col min="3" max="3" width="20.42578125" style="261" customWidth="1"/>
    <col min="4" max="4" width="20.42578125" style="1" customWidth="1"/>
    <col min="5" max="7" width="20.42578125" style="261" customWidth="1"/>
    <col min="8" max="8" width="18.42578125" style="261" customWidth="1"/>
    <col min="9" max="15" width="0" style="261" hidden="1" customWidth="1"/>
    <col min="16" max="16384" width="9.140625" style="261"/>
  </cols>
  <sheetData>
    <row r="1" spans="1:8" ht="20.25">
      <c r="H1" s="78" t="s">
        <v>358</v>
      </c>
    </row>
    <row r="2" spans="1:8" ht="22.5">
      <c r="A2" s="405" t="s">
        <v>231</v>
      </c>
      <c r="B2" s="405"/>
      <c r="C2" s="405"/>
      <c r="D2" s="405"/>
      <c r="E2" s="405"/>
      <c r="F2" s="405"/>
      <c r="G2" s="405"/>
      <c r="H2" s="405"/>
    </row>
    <row r="3" spans="1:8">
      <c r="A3" s="79"/>
      <c r="B3" s="79"/>
      <c r="C3" s="79"/>
      <c r="D3" s="79"/>
      <c r="E3" s="79"/>
      <c r="F3" s="79"/>
      <c r="G3" s="79"/>
      <c r="H3" s="79" t="s">
        <v>382</v>
      </c>
    </row>
    <row r="4" spans="1:8" ht="57" customHeight="1">
      <c r="A4" s="403" t="s">
        <v>160</v>
      </c>
      <c r="B4" s="435" t="s">
        <v>0</v>
      </c>
      <c r="C4" s="403" t="s">
        <v>286</v>
      </c>
      <c r="D4" s="403"/>
      <c r="E4" s="409" t="s">
        <v>454</v>
      </c>
      <c r="F4" s="409"/>
      <c r="G4" s="409"/>
      <c r="H4" s="409"/>
    </row>
    <row r="5" spans="1:8" ht="56.25" customHeight="1">
      <c r="A5" s="403"/>
      <c r="B5" s="435"/>
      <c r="C5" s="248" t="s">
        <v>459</v>
      </c>
      <c r="D5" s="199" t="s">
        <v>455</v>
      </c>
      <c r="E5" s="248" t="s">
        <v>150</v>
      </c>
      <c r="F5" s="248" t="s">
        <v>146</v>
      </c>
      <c r="G5" s="23" t="s">
        <v>156</v>
      </c>
      <c r="H5" s="23" t="s">
        <v>157</v>
      </c>
    </row>
    <row r="6" spans="1:8" ht="22.5" customHeight="1">
      <c r="A6" s="23">
        <v>1</v>
      </c>
      <c r="B6" s="266">
        <v>2</v>
      </c>
      <c r="C6" s="23">
        <v>3</v>
      </c>
      <c r="D6" s="200">
        <v>4</v>
      </c>
      <c r="E6" s="23">
        <v>5</v>
      </c>
      <c r="F6" s="266">
        <v>6</v>
      </c>
      <c r="G6" s="23">
        <v>7</v>
      </c>
      <c r="H6" s="266">
        <v>8</v>
      </c>
    </row>
    <row r="7" spans="1:8" ht="27.75" customHeight="1">
      <c r="A7" s="181" t="s">
        <v>242</v>
      </c>
      <c r="B7" s="108"/>
      <c r="C7" s="108"/>
      <c r="D7" s="201"/>
      <c r="E7" s="108"/>
      <c r="F7" s="108"/>
      <c r="G7" s="108"/>
      <c r="H7" s="182"/>
    </row>
    <row r="8" spans="1:8" s="80" customFormat="1" ht="30" customHeight="1">
      <c r="A8" s="183" t="s">
        <v>217</v>
      </c>
      <c r="B8" s="184">
        <v>3000</v>
      </c>
      <c r="C8" s="109">
        <f>SUM(C9:C10,C12:C17)</f>
        <v>16559</v>
      </c>
      <c r="D8" s="202">
        <f t="shared" ref="D8:E8" si="0">SUM(D9:D10,D12:D17)</f>
        <v>16697</v>
      </c>
      <c r="E8" s="109">
        <f t="shared" si="0"/>
        <v>17433</v>
      </c>
      <c r="F8" s="109">
        <f>D8</f>
        <v>16697</v>
      </c>
      <c r="G8" s="109">
        <f>F8-E8</f>
        <v>-736</v>
      </c>
      <c r="H8" s="123">
        <f>(F8/E8)*100</f>
        <v>95.778121952618605</v>
      </c>
    </row>
    <row r="9" spans="1:8" ht="27.75" customHeight="1">
      <c r="A9" s="124" t="s">
        <v>317</v>
      </c>
      <c r="B9" s="102">
        <v>3010</v>
      </c>
      <c r="C9" s="110">
        <v>14479</v>
      </c>
      <c r="D9" s="203">
        <v>13492</v>
      </c>
      <c r="E9" s="110">
        <v>14360</v>
      </c>
      <c r="F9" s="110">
        <f>D9</f>
        <v>13492</v>
      </c>
      <c r="G9" s="110">
        <f t="shared" ref="G9:G40" si="1">F9-E9</f>
        <v>-868</v>
      </c>
      <c r="H9" s="126">
        <f t="shared" ref="H9:H68" si="2">(F9/E9)*100</f>
        <v>93.955431754874652</v>
      </c>
    </row>
    <row r="10" spans="1:8" ht="27.75" customHeight="1">
      <c r="A10" s="124" t="s">
        <v>232</v>
      </c>
      <c r="B10" s="102">
        <v>3020</v>
      </c>
      <c r="C10" s="110"/>
      <c r="D10" s="203"/>
      <c r="E10" s="110"/>
      <c r="F10" s="110"/>
      <c r="G10" s="110">
        <f t="shared" si="1"/>
        <v>0</v>
      </c>
      <c r="H10" s="185" t="e">
        <f t="shared" si="2"/>
        <v>#DIV/0!</v>
      </c>
    </row>
    <row r="11" spans="1:8" ht="27.75" customHeight="1">
      <c r="A11" s="124" t="s">
        <v>233</v>
      </c>
      <c r="B11" s="102">
        <v>3021</v>
      </c>
      <c r="C11" s="110"/>
      <c r="D11" s="203"/>
      <c r="E11" s="110"/>
      <c r="F11" s="110"/>
      <c r="G11" s="110">
        <f t="shared" si="1"/>
        <v>0</v>
      </c>
      <c r="H11" s="185" t="e">
        <f t="shared" si="2"/>
        <v>#DIV/0!</v>
      </c>
    </row>
    <row r="12" spans="1:8" ht="27.75" customHeight="1">
      <c r="A12" s="124" t="s">
        <v>316</v>
      </c>
      <c r="B12" s="102">
        <v>3030</v>
      </c>
      <c r="C12" s="110">
        <v>2040</v>
      </c>
      <c r="D12" s="203">
        <v>3029</v>
      </c>
      <c r="E12" s="110">
        <v>3073</v>
      </c>
      <c r="F12" s="110">
        <f t="shared" ref="F12:F17" si="3">D12</f>
        <v>3029</v>
      </c>
      <c r="G12" s="110">
        <f t="shared" si="1"/>
        <v>-44</v>
      </c>
      <c r="H12" s="126">
        <f t="shared" si="2"/>
        <v>98.568174422388537</v>
      </c>
    </row>
    <row r="13" spans="1:8" ht="27.75" customHeight="1">
      <c r="A13" s="124" t="s">
        <v>383</v>
      </c>
      <c r="B13" s="102">
        <v>3040</v>
      </c>
      <c r="C13" s="110"/>
      <c r="D13" s="203"/>
      <c r="E13" s="110"/>
      <c r="F13" s="110"/>
      <c r="G13" s="110">
        <f t="shared" si="1"/>
        <v>0</v>
      </c>
      <c r="H13" s="185" t="e">
        <f t="shared" si="2"/>
        <v>#DIV/0!</v>
      </c>
    </row>
    <row r="14" spans="1:8" ht="27.75" customHeight="1">
      <c r="A14" s="124" t="s">
        <v>218</v>
      </c>
      <c r="B14" s="102">
        <v>3050</v>
      </c>
      <c r="C14" s="110">
        <v>30</v>
      </c>
      <c r="D14" s="203"/>
      <c r="E14" s="110"/>
      <c r="F14" s="110"/>
      <c r="G14" s="110">
        <f t="shared" si="1"/>
        <v>0</v>
      </c>
      <c r="H14" s="185" t="e">
        <f t="shared" si="2"/>
        <v>#DIV/0!</v>
      </c>
    </row>
    <row r="15" spans="1:8" ht="27.75" customHeight="1">
      <c r="A15" s="124" t="s">
        <v>385</v>
      </c>
      <c r="B15" s="102">
        <v>3060</v>
      </c>
      <c r="C15" s="110"/>
      <c r="D15" s="203">
        <v>1</v>
      </c>
      <c r="E15" s="110"/>
      <c r="F15" s="110">
        <f t="shared" si="3"/>
        <v>1</v>
      </c>
      <c r="G15" s="110">
        <f t="shared" si="1"/>
        <v>1</v>
      </c>
      <c r="H15" s="126"/>
    </row>
    <row r="16" spans="1:8" ht="46.5" customHeight="1">
      <c r="A16" s="124" t="s">
        <v>384</v>
      </c>
      <c r="B16" s="102">
        <v>3070</v>
      </c>
      <c r="C16" s="110">
        <v>10</v>
      </c>
      <c r="D16" s="203">
        <v>10</v>
      </c>
      <c r="E16" s="110"/>
      <c r="F16" s="110">
        <f t="shared" si="3"/>
        <v>10</v>
      </c>
      <c r="G16" s="110">
        <f t="shared" si="1"/>
        <v>10</v>
      </c>
      <c r="H16" s="126"/>
    </row>
    <row r="17" spans="1:9" ht="31.5" customHeight="1">
      <c r="A17" s="124" t="s">
        <v>318</v>
      </c>
      <c r="B17" s="102">
        <v>3080</v>
      </c>
      <c r="C17" s="110"/>
      <c r="D17" s="203">
        <v>165</v>
      </c>
      <c r="E17" s="110"/>
      <c r="F17" s="110">
        <f t="shared" si="3"/>
        <v>165</v>
      </c>
      <c r="G17" s="110">
        <f t="shared" si="1"/>
        <v>165</v>
      </c>
      <c r="H17" s="185" t="e">
        <f t="shared" si="2"/>
        <v>#DIV/0!</v>
      </c>
    </row>
    <row r="18" spans="1:9" s="80" customFormat="1" ht="30" customHeight="1">
      <c r="A18" s="183" t="s">
        <v>226</v>
      </c>
      <c r="B18" s="184">
        <v>3100</v>
      </c>
      <c r="C18" s="109">
        <f>SUM(C19:C20,C21,C32,C33)</f>
        <v>-16170</v>
      </c>
      <c r="D18" s="202">
        <f t="shared" ref="D18:E18" si="4">SUM(D19:D20,D21,D32,D33)</f>
        <v>-17024</v>
      </c>
      <c r="E18" s="109">
        <f t="shared" si="4"/>
        <v>-17438</v>
      </c>
      <c r="F18" s="109">
        <f>D18</f>
        <v>-17024</v>
      </c>
      <c r="G18" s="109">
        <f t="shared" si="1"/>
        <v>414</v>
      </c>
      <c r="H18" s="123">
        <f t="shared" si="2"/>
        <v>97.625874526895288</v>
      </c>
    </row>
    <row r="19" spans="1:9" ht="27.75" customHeight="1">
      <c r="A19" s="124" t="s">
        <v>221</v>
      </c>
      <c r="B19" s="102">
        <v>3110</v>
      </c>
      <c r="C19" s="110">
        <v>-2793</v>
      </c>
      <c r="D19" s="203">
        <v>-2693</v>
      </c>
      <c r="E19" s="110">
        <v>-3285</v>
      </c>
      <c r="F19" s="110">
        <f t="shared" ref="F19:F33" si="5">D19</f>
        <v>-2693</v>
      </c>
      <c r="G19" s="110">
        <f t="shared" si="1"/>
        <v>592</v>
      </c>
      <c r="H19" s="126">
        <f t="shared" si="2"/>
        <v>81.978691019786908</v>
      </c>
    </row>
    <row r="20" spans="1:9" ht="27.75" customHeight="1">
      <c r="A20" s="124" t="s">
        <v>222</v>
      </c>
      <c r="B20" s="102">
        <v>3120</v>
      </c>
      <c r="C20" s="110">
        <v>-8186</v>
      </c>
      <c r="D20" s="203">
        <v>-9103</v>
      </c>
      <c r="E20" s="110">
        <v>-9118</v>
      </c>
      <c r="F20" s="110">
        <f t="shared" si="5"/>
        <v>-9103</v>
      </c>
      <c r="G20" s="110">
        <f t="shared" si="1"/>
        <v>15</v>
      </c>
      <c r="H20" s="126">
        <f t="shared" si="2"/>
        <v>99.83549023908752</v>
      </c>
    </row>
    <row r="21" spans="1:9" ht="42" customHeight="1">
      <c r="A21" s="124" t="s">
        <v>234</v>
      </c>
      <c r="B21" s="102">
        <v>3130</v>
      </c>
      <c r="C21" s="110">
        <f>SUM(C22:C31)</f>
        <v>-4424</v>
      </c>
      <c r="D21" s="203">
        <f>SUM(D22:D31)</f>
        <v>-5006</v>
      </c>
      <c r="E21" s="110">
        <v>-4957</v>
      </c>
      <c r="F21" s="110">
        <f t="shared" si="5"/>
        <v>-5006</v>
      </c>
      <c r="G21" s="110">
        <f t="shared" si="1"/>
        <v>-49</v>
      </c>
      <c r="H21" s="126">
        <f t="shared" si="2"/>
        <v>100.98850110954207</v>
      </c>
      <c r="I21" s="1" t="s">
        <v>538</v>
      </c>
    </row>
    <row r="22" spans="1:9" ht="27.75" customHeight="1">
      <c r="A22" s="124" t="s">
        <v>223</v>
      </c>
      <c r="B22" s="102">
        <v>3131</v>
      </c>
      <c r="C22" s="110">
        <v>-11</v>
      </c>
      <c r="D22" s="203">
        <v>-44</v>
      </c>
      <c r="E22" s="110">
        <v>-55</v>
      </c>
      <c r="F22" s="110">
        <f t="shared" si="5"/>
        <v>-44</v>
      </c>
      <c r="G22" s="110">
        <f>F22-E22</f>
        <v>11</v>
      </c>
      <c r="H22" s="126">
        <f t="shared" si="2"/>
        <v>80</v>
      </c>
    </row>
    <row r="23" spans="1:9" ht="27.75" customHeight="1">
      <c r="A23" s="124" t="s">
        <v>224</v>
      </c>
      <c r="B23" s="102">
        <v>3132</v>
      </c>
      <c r="C23" s="110">
        <v>-25</v>
      </c>
      <c r="D23" s="203">
        <v>-23</v>
      </c>
      <c r="E23" s="110">
        <v>0</v>
      </c>
      <c r="F23" s="110">
        <f t="shared" si="5"/>
        <v>-23</v>
      </c>
      <c r="G23" s="110">
        <f>F23-E23</f>
        <v>-23</v>
      </c>
      <c r="H23" s="185" t="e">
        <f t="shared" si="2"/>
        <v>#DIV/0!</v>
      </c>
    </row>
    <row r="24" spans="1:9" ht="27.75" customHeight="1">
      <c r="A24" s="124" t="s">
        <v>70</v>
      </c>
      <c r="B24" s="102">
        <v>3133</v>
      </c>
      <c r="C24" s="110">
        <v>-1817</v>
      </c>
      <c r="D24" s="203">
        <v>-2030</v>
      </c>
      <c r="E24" s="110">
        <v>-2064</v>
      </c>
      <c r="F24" s="110">
        <f t="shared" si="5"/>
        <v>-2030</v>
      </c>
      <c r="G24" s="110">
        <f t="shared" ref="G24" si="6">F24-E24</f>
        <v>34</v>
      </c>
      <c r="H24" s="126">
        <f t="shared" si="2"/>
        <v>98.352713178294564</v>
      </c>
    </row>
    <row r="25" spans="1:9" ht="27.75" customHeight="1">
      <c r="A25" s="124" t="s">
        <v>71</v>
      </c>
      <c r="B25" s="102">
        <v>3134</v>
      </c>
      <c r="C25" s="110" t="s">
        <v>194</v>
      </c>
      <c r="D25" s="203" t="s">
        <v>194</v>
      </c>
      <c r="E25" s="110" t="s">
        <v>194</v>
      </c>
      <c r="F25" s="110" t="str">
        <f t="shared" si="5"/>
        <v>(    )</v>
      </c>
      <c r="G25" s="110"/>
      <c r="H25" s="185" t="e">
        <f t="shared" si="2"/>
        <v>#VALUE!</v>
      </c>
    </row>
    <row r="26" spans="1:9" ht="27.75" customHeight="1">
      <c r="A26" s="124" t="s">
        <v>297</v>
      </c>
      <c r="B26" s="102">
        <v>3135</v>
      </c>
      <c r="C26" s="110">
        <v>-30</v>
      </c>
      <c r="D26" s="203">
        <v>-27</v>
      </c>
      <c r="E26" s="110">
        <v>-30</v>
      </c>
      <c r="F26" s="110">
        <f t="shared" si="5"/>
        <v>-27</v>
      </c>
      <c r="G26" s="110">
        <f t="shared" si="1"/>
        <v>3</v>
      </c>
      <c r="H26" s="126">
        <f t="shared" si="2"/>
        <v>90</v>
      </c>
    </row>
    <row r="27" spans="1:9" ht="27.75" customHeight="1">
      <c r="A27" s="124" t="s">
        <v>298</v>
      </c>
      <c r="B27" s="102">
        <v>3136</v>
      </c>
      <c r="C27" s="110" t="s">
        <v>194</v>
      </c>
      <c r="D27" s="203" t="s">
        <v>194</v>
      </c>
      <c r="E27" s="110" t="s">
        <v>194</v>
      </c>
      <c r="F27" s="110" t="str">
        <f t="shared" si="5"/>
        <v>(    )</v>
      </c>
      <c r="G27" s="186" t="e">
        <f t="shared" si="1"/>
        <v>#VALUE!</v>
      </c>
      <c r="H27" s="185" t="e">
        <f t="shared" si="2"/>
        <v>#VALUE!</v>
      </c>
    </row>
    <row r="28" spans="1:9" ht="27.75" customHeight="1">
      <c r="A28" s="124" t="s">
        <v>303</v>
      </c>
      <c r="B28" s="102">
        <v>3137</v>
      </c>
      <c r="C28" s="110" t="s">
        <v>194</v>
      </c>
      <c r="D28" s="203" t="s">
        <v>194</v>
      </c>
      <c r="E28" s="110" t="s">
        <v>194</v>
      </c>
      <c r="F28" s="110" t="str">
        <f t="shared" si="5"/>
        <v>(    )</v>
      </c>
      <c r="G28" s="186" t="e">
        <f t="shared" si="1"/>
        <v>#VALUE!</v>
      </c>
      <c r="H28" s="185" t="e">
        <f t="shared" si="2"/>
        <v>#VALUE!</v>
      </c>
    </row>
    <row r="29" spans="1:9" ht="27.75" customHeight="1">
      <c r="A29" s="124" t="s">
        <v>378</v>
      </c>
      <c r="B29" s="102">
        <v>3138</v>
      </c>
      <c r="C29" s="110">
        <v>-154</v>
      </c>
      <c r="D29" s="203">
        <v>-172</v>
      </c>
      <c r="E29" s="110">
        <v>-172</v>
      </c>
      <c r="F29" s="110">
        <f t="shared" si="5"/>
        <v>-172</v>
      </c>
      <c r="G29" s="110">
        <f t="shared" si="1"/>
        <v>0</v>
      </c>
      <c r="H29" s="126">
        <f t="shared" si="2"/>
        <v>100</v>
      </c>
    </row>
    <row r="30" spans="1:9" ht="45" customHeight="1">
      <c r="A30" s="124" t="s">
        <v>428</v>
      </c>
      <c r="B30" s="102">
        <v>3139</v>
      </c>
      <c r="C30" s="110">
        <v>-2292</v>
      </c>
      <c r="D30" s="203">
        <v>-2605</v>
      </c>
      <c r="E30" s="110">
        <v>-2521</v>
      </c>
      <c r="F30" s="110">
        <f t="shared" si="5"/>
        <v>-2605</v>
      </c>
      <c r="G30" s="110">
        <f t="shared" si="1"/>
        <v>-84</v>
      </c>
      <c r="H30" s="126">
        <f t="shared" si="2"/>
        <v>103.33201110670369</v>
      </c>
    </row>
    <row r="31" spans="1:9" ht="31.5" customHeight="1">
      <c r="A31" s="124" t="s">
        <v>546</v>
      </c>
      <c r="B31" s="102">
        <v>3140</v>
      </c>
      <c r="C31" s="110">
        <v>-95</v>
      </c>
      <c r="D31" s="203">
        <v>-105</v>
      </c>
      <c r="E31" s="110">
        <v>-115</v>
      </c>
      <c r="F31" s="110">
        <f t="shared" si="5"/>
        <v>-105</v>
      </c>
      <c r="G31" s="110">
        <f t="shared" si="1"/>
        <v>10</v>
      </c>
      <c r="H31" s="126">
        <f t="shared" si="2"/>
        <v>91.304347826086953</v>
      </c>
    </row>
    <row r="32" spans="1:9" ht="27.75" customHeight="1">
      <c r="A32" s="124" t="s">
        <v>225</v>
      </c>
      <c r="B32" s="102">
        <v>3150</v>
      </c>
      <c r="C32" s="110" t="s">
        <v>194</v>
      </c>
      <c r="D32" s="203" t="s">
        <v>194</v>
      </c>
      <c r="E32" s="110" t="s">
        <v>194</v>
      </c>
      <c r="F32" s="110" t="str">
        <f t="shared" si="5"/>
        <v>(    )</v>
      </c>
      <c r="G32" s="186" t="e">
        <f t="shared" si="1"/>
        <v>#VALUE!</v>
      </c>
      <c r="H32" s="185" t="e">
        <f t="shared" si="2"/>
        <v>#VALUE!</v>
      </c>
    </row>
    <row r="33" spans="1:9" ht="27.75" customHeight="1">
      <c r="A33" s="124" t="s">
        <v>315</v>
      </c>
      <c r="B33" s="102">
        <v>3160</v>
      </c>
      <c r="C33" s="110">
        <v>-767</v>
      </c>
      <c r="D33" s="203">
        <v>-222</v>
      </c>
      <c r="E33" s="110">
        <v>-78</v>
      </c>
      <c r="F33" s="110">
        <f t="shared" si="5"/>
        <v>-222</v>
      </c>
      <c r="G33" s="110">
        <f t="shared" si="1"/>
        <v>-144</v>
      </c>
      <c r="H33" s="126">
        <f t="shared" si="2"/>
        <v>284.61538461538464</v>
      </c>
      <c r="I33" s="1" t="s">
        <v>537</v>
      </c>
    </row>
    <row r="34" spans="1:9" s="80" customFormat="1" ht="30" customHeight="1">
      <c r="A34" s="183" t="s">
        <v>239</v>
      </c>
      <c r="B34" s="184">
        <v>3195</v>
      </c>
      <c r="C34" s="109">
        <f>SUM(C8,C18)</f>
        <v>389</v>
      </c>
      <c r="D34" s="202">
        <f>SUM(D8,D18)</f>
        <v>-327</v>
      </c>
      <c r="E34" s="109">
        <f>SUM(E8,E18)</f>
        <v>-5</v>
      </c>
      <c r="F34" s="109">
        <f>SUM(F8,F18)</f>
        <v>-327</v>
      </c>
      <c r="G34" s="109">
        <f t="shared" si="1"/>
        <v>-322</v>
      </c>
      <c r="H34" s="123">
        <f t="shared" si="2"/>
        <v>6540.0000000000009</v>
      </c>
    </row>
    <row r="35" spans="1:9" s="80" customFormat="1" ht="30" customHeight="1">
      <c r="A35" s="187" t="s">
        <v>243</v>
      </c>
      <c r="B35" s="184"/>
      <c r="C35" s="109"/>
      <c r="D35" s="202"/>
      <c r="E35" s="109"/>
      <c r="F35" s="109"/>
      <c r="G35" s="109">
        <f t="shared" si="1"/>
        <v>0</v>
      </c>
      <c r="H35" s="188" t="e">
        <f t="shared" si="2"/>
        <v>#DIV/0!</v>
      </c>
    </row>
    <row r="36" spans="1:9" s="80" customFormat="1" ht="30" customHeight="1">
      <c r="A36" s="183" t="s">
        <v>219</v>
      </c>
      <c r="B36" s="184">
        <v>3200</v>
      </c>
      <c r="C36" s="109">
        <f>SUM(C37:C40)</f>
        <v>0</v>
      </c>
      <c r="D36" s="202">
        <f>SUM(D37:D40)</f>
        <v>0</v>
      </c>
      <c r="E36" s="109">
        <f>SUM(E37:E40)</f>
        <v>0</v>
      </c>
      <c r="F36" s="109">
        <f>SUM(F37:F40)</f>
        <v>0</v>
      </c>
      <c r="G36" s="109">
        <f t="shared" si="1"/>
        <v>0</v>
      </c>
      <c r="H36" s="188" t="e">
        <f t="shared" si="2"/>
        <v>#DIV/0!</v>
      </c>
    </row>
    <row r="37" spans="1:9" ht="27.75" customHeight="1">
      <c r="A37" s="124" t="s">
        <v>235</v>
      </c>
      <c r="B37" s="102">
        <v>3210</v>
      </c>
      <c r="C37" s="110"/>
      <c r="D37" s="203"/>
      <c r="E37" s="110"/>
      <c r="F37" s="110"/>
      <c r="G37" s="110">
        <f t="shared" si="1"/>
        <v>0</v>
      </c>
      <c r="H37" s="185" t="e">
        <f t="shared" si="2"/>
        <v>#DIV/0!</v>
      </c>
    </row>
    <row r="38" spans="1:9" ht="27.75" customHeight="1">
      <c r="A38" s="124" t="s">
        <v>236</v>
      </c>
      <c r="B38" s="102">
        <v>3220</v>
      </c>
      <c r="C38" s="110"/>
      <c r="D38" s="203"/>
      <c r="E38" s="110"/>
      <c r="F38" s="110"/>
      <c r="G38" s="110">
        <f t="shared" si="1"/>
        <v>0</v>
      </c>
      <c r="H38" s="185" t="e">
        <f t="shared" si="2"/>
        <v>#DIV/0!</v>
      </c>
    </row>
    <row r="39" spans="1:9" ht="27.75" customHeight="1">
      <c r="A39" s="124" t="s">
        <v>48</v>
      </c>
      <c r="B39" s="102">
        <v>3230</v>
      </c>
      <c r="C39" s="110"/>
      <c r="D39" s="203"/>
      <c r="E39" s="110"/>
      <c r="F39" s="110"/>
      <c r="G39" s="110">
        <f t="shared" si="1"/>
        <v>0</v>
      </c>
      <c r="H39" s="185" t="e">
        <f t="shared" si="2"/>
        <v>#DIV/0!</v>
      </c>
    </row>
    <row r="40" spans="1:9" ht="27.75" customHeight="1">
      <c r="A40" s="124" t="s">
        <v>447</v>
      </c>
      <c r="B40" s="102">
        <v>3240</v>
      </c>
      <c r="C40" s="110"/>
      <c r="D40" s="203"/>
      <c r="E40" s="110"/>
      <c r="F40" s="110"/>
      <c r="G40" s="110">
        <f t="shared" si="1"/>
        <v>0</v>
      </c>
      <c r="H40" s="185" t="e">
        <f t="shared" si="2"/>
        <v>#DIV/0!</v>
      </c>
    </row>
    <row r="41" spans="1:9" s="80" customFormat="1" ht="30" customHeight="1">
      <c r="A41" s="183" t="s">
        <v>227</v>
      </c>
      <c r="B41" s="184">
        <v>3255</v>
      </c>
      <c r="C41" s="109">
        <f>SUM(C42,C44,C51)</f>
        <v>-67</v>
      </c>
      <c r="D41" s="202">
        <f>SUM(D42,D44,D51)</f>
        <v>-52</v>
      </c>
      <c r="E41" s="109">
        <f>SUM(E42,E44,E51)</f>
        <v>-360</v>
      </c>
      <c r="F41" s="109">
        <f>D41</f>
        <v>-52</v>
      </c>
      <c r="G41" s="109">
        <f>F41-E41</f>
        <v>308</v>
      </c>
      <c r="H41" s="123">
        <f t="shared" si="2"/>
        <v>14.444444444444443</v>
      </c>
    </row>
    <row r="42" spans="1:9" s="80" customFormat="1" ht="30" customHeight="1">
      <c r="A42" s="189" t="s">
        <v>386</v>
      </c>
      <c r="B42" s="190">
        <v>3260</v>
      </c>
      <c r="C42" s="110" t="s">
        <v>194</v>
      </c>
      <c r="D42" s="203" t="s">
        <v>194</v>
      </c>
      <c r="E42" s="110" t="s">
        <v>194</v>
      </c>
      <c r="F42" s="110" t="str">
        <f t="shared" ref="F42:F51" si="7">D42</f>
        <v>(    )</v>
      </c>
      <c r="G42" s="109"/>
      <c r="H42" s="123"/>
    </row>
    <row r="43" spans="1:9" s="80" customFormat="1" ht="30" customHeight="1">
      <c r="A43" s="189" t="s">
        <v>387</v>
      </c>
      <c r="B43" s="190">
        <v>3261</v>
      </c>
      <c r="C43" s="110" t="s">
        <v>194</v>
      </c>
      <c r="D43" s="203" t="s">
        <v>194</v>
      </c>
      <c r="E43" s="110" t="s">
        <v>194</v>
      </c>
      <c r="F43" s="110" t="str">
        <f t="shared" si="7"/>
        <v>(    )</v>
      </c>
      <c r="G43" s="109"/>
      <c r="H43" s="123"/>
    </row>
    <row r="44" spans="1:9" s="80" customFormat="1" ht="30" customHeight="1">
      <c r="A44" s="189" t="s">
        <v>388</v>
      </c>
      <c r="B44" s="190">
        <v>3270</v>
      </c>
      <c r="C44" s="110">
        <f>SUM(C45:C50)</f>
        <v>-67</v>
      </c>
      <c r="D44" s="203">
        <f>SUM(D45:D50)</f>
        <v>-52</v>
      </c>
      <c r="E44" s="110">
        <f t="shared" ref="E44" si="8">SUM(E45:E50)</f>
        <v>-360</v>
      </c>
      <c r="F44" s="110">
        <f t="shared" si="7"/>
        <v>-52</v>
      </c>
      <c r="G44" s="109">
        <f>F44-E44</f>
        <v>308</v>
      </c>
      <c r="H44" s="123">
        <f t="shared" si="2"/>
        <v>14.444444444444443</v>
      </c>
    </row>
    <row r="45" spans="1:9" s="80" customFormat="1" ht="30" customHeight="1">
      <c r="A45" s="189" t="s">
        <v>395</v>
      </c>
      <c r="B45" s="190">
        <v>3271</v>
      </c>
      <c r="C45" s="110" t="s">
        <v>194</v>
      </c>
      <c r="D45" s="203" t="s">
        <v>194</v>
      </c>
      <c r="E45" s="110" t="s">
        <v>194</v>
      </c>
      <c r="F45" s="110" t="str">
        <f t="shared" si="7"/>
        <v>(    )</v>
      </c>
      <c r="G45" s="109"/>
      <c r="H45" s="123"/>
    </row>
    <row r="46" spans="1:9" ht="27.75" customHeight="1">
      <c r="A46" s="124" t="s">
        <v>448</v>
      </c>
      <c r="B46" s="102">
        <v>3272</v>
      </c>
      <c r="C46" s="110">
        <v>-8</v>
      </c>
      <c r="D46" s="203">
        <v>-41</v>
      </c>
      <c r="E46" s="110">
        <v>-360</v>
      </c>
      <c r="F46" s="110">
        <f t="shared" si="7"/>
        <v>-41</v>
      </c>
      <c r="G46" s="109">
        <f>F46-E46</f>
        <v>319</v>
      </c>
      <c r="H46" s="123">
        <f t="shared" si="2"/>
        <v>11.388888888888889</v>
      </c>
    </row>
    <row r="47" spans="1:9" ht="39" customHeight="1">
      <c r="A47" s="124" t="s">
        <v>28</v>
      </c>
      <c r="B47" s="102">
        <v>3273</v>
      </c>
      <c r="C47" s="110" t="s">
        <v>194</v>
      </c>
      <c r="D47" s="203" t="s">
        <v>194</v>
      </c>
      <c r="E47" s="110" t="s">
        <v>194</v>
      </c>
      <c r="F47" s="110" t="str">
        <f t="shared" si="7"/>
        <v>(    )</v>
      </c>
      <c r="G47" s="109"/>
      <c r="H47" s="123"/>
    </row>
    <row r="48" spans="1:9" ht="27.75" customHeight="1">
      <c r="A48" s="124" t="s">
        <v>449</v>
      </c>
      <c r="B48" s="102">
        <v>3274</v>
      </c>
      <c r="C48" s="110">
        <v>-59</v>
      </c>
      <c r="D48" s="203">
        <v>-11</v>
      </c>
      <c r="E48" s="110">
        <v>0</v>
      </c>
      <c r="F48" s="110">
        <f t="shared" si="7"/>
        <v>-11</v>
      </c>
      <c r="G48" s="109">
        <f>F48-E48</f>
        <v>-11</v>
      </c>
      <c r="H48" s="123"/>
    </row>
    <row r="49" spans="1:8" ht="42.75" customHeight="1">
      <c r="A49" s="124" t="s">
        <v>389</v>
      </c>
      <c r="B49" s="102">
        <v>3275</v>
      </c>
      <c r="C49" s="110" t="s">
        <v>194</v>
      </c>
      <c r="D49" s="203" t="s">
        <v>194</v>
      </c>
      <c r="E49" s="110" t="s">
        <v>194</v>
      </c>
      <c r="F49" s="110" t="str">
        <f t="shared" si="7"/>
        <v>(    )</v>
      </c>
      <c r="G49" s="109"/>
      <c r="H49" s="123"/>
    </row>
    <row r="50" spans="1:8" ht="27.75" customHeight="1">
      <c r="A50" s="124" t="s">
        <v>390</v>
      </c>
      <c r="B50" s="102">
        <v>3276</v>
      </c>
      <c r="C50" s="110" t="s">
        <v>194</v>
      </c>
      <c r="D50" s="203" t="s">
        <v>194</v>
      </c>
      <c r="E50" s="110" t="s">
        <v>194</v>
      </c>
      <c r="F50" s="110" t="str">
        <f t="shared" si="7"/>
        <v>(    )</v>
      </c>
      <c r="G50" s="109"/>
      <c r="H50" s="123"/>
    </row>
    <row r="51" spans="1:8" ht="27.75" customHeight="1">
      <c r="A51" s="124" t="s">
        <v>315</v>
      </c>
      <c r="B51" s="102">
        <v>3280</v>
      </c>
      <c r="C51" s="110" t="s">
        <v>194</v>
      </c>
      <c r="D51" s="203" t="s">
        <v>194</v>
      </c>
      <c r="E51" s="110" t="s">
        <v>194</v>
      </c>
      <c r="F51" s="110" t="str">
        <f t="shared" si="7"/>
        <v>(    )</v>
      </c>
      <c r="G51" s="109"/>
      <c r="H51" s="123"/>
    </row>
    <row r="52" spans="1:8" s="115" customFormat="1" ht="30" customHeight="1">
      <c r="A52" s="183" t="s">
        <v>107</v>
      </c>
      <c r="B52" s="184">
        <v>3295</v>
      </c>
      <c r="C52" s="109">
        <f>SUM(C36,C41)</f>
        <v>-67</v>
      </c>
      <c r="D52" s="202">
        <f>SUM(D36,D41)</f>
        <v>-52</v>
      </c>
      <c r="E52" s="109">
        <f t="shared" ref="E52:F52" si="9">SUM(E36,E41)</f>
        <v>-360</v>
      </c>
      <c r="F52" s="109">
        <f t="shared" si="9"/>
        <v>-52</v>
      </c>
      <c r="G52" s="109">
        <f>F52-E52</f>
        <v>308</v>
      </c>
      <c r="H52" s="123">
        <f t="shared" si="2"/>
        <v>14.444444444444443</v>
      </c>
    </row>
    <row r="53" spans="1:8" s="80" customFormat="1" ht="30" customHeight="1">
      <c r="A53" s="187" t="s">
        <v>244</v>
      </c>
      <c r="B53" s="184"/>
      <c r="C53" s="110"/>
      <c r="D53" s="203"/>
      <c r="E53" s="110"/>
      <c r="F53" s="110"/>
      <c r="G53" s="109">
        <f t="shared" ref="G53:G67" si="10">F53-E53</f>
        <v>0</v>
      </c>
      <c r="H53" s="123"/>
    </row>
    <row r="54" spans="1:8" s="80" customFormat="1" ht="30" customHeight="1">
      <c r="A54" s="183" t="s">
        <v>220</v>
      </c>
      <c r="B54" s="184">
        <v>3300</v>
      </c>
      <c r="C54" s="109">
        <f>SUM(C55:C57)</f>
        <v>46</v>
      </c>
      <c r="D54" s="202">
        <f t="shared" ref="D54:F54" si="11">SUM(D55:D57)</f>
        <v>6</v>
      </c>
      <c r="E54" s="109">
        <f t="shared" si="11"/>
        <v>152</v>
      </c>
      <c r="F54" s="109">
        <f t="shared" si="11"/>
        <v>6</v>
      </c>
      <c r="G54" s="109">
        <f t="shared" si="10"/>
        <v>-146</v>
      </c>
      <c r="H54" s="123">
        <f t="shared" si="2"/>
        <v>3.9473684210526314</v>
      </c>
    </row>
    <row r="55" spans="1:8" ht="27.75" customHeight="1">
      <c r="A55" s="124" t="s">
        <v>237</v>
      </c>
      <c r="B55" s="102">
        <v>3310</v>
      </c>
      <c r="C55" s="109"/>
      <c r="D55" s="202"/>
      <c r="E55" s="109"/>
      <c r="F55" s="109"/>
      <c r="G55" s="109">
        <f t="shared" si="10"/>
        <v>0</v>
      </c>
      <c r="H55" s="123"/>
    </row>
    <row r="56" spans="1:8" ht="27.75" customHeight="1">
      <c r="A56" s="124" t="s">
        <v>391</v>
      </c>
      <c r="B56" s="102">
        <v>3320</v>
      </c>
      <c r="C56" s="109"/>
      <c r="D56" s="202"/>
      <c r="E56" s="109"/>
      <c r="F56" s="109"/>
      <c r="G56" s="109">
        <f t="shared" si="10"/>
        <v>0</v>
      </c>
      <c r="H56" s="123"/>
    </row>
    <row r="57" spans="1:8" ht="45" customHeight="1">
      <c r="A57" s="378" t="s">
        <v>569</v>
      </c>
      <c r="B57" s="102">
        <v>3330</v>
      </c>
      <c r="C57" s="110">
        <v>46</v>
      </c>
      <c r="D57" s="203">
        <v>6</v>
      </c>
      <c r="E57" s="110">
        <v>152</v>
      </c>
      <c r="F57" s="110">
        <v>6</v>
      </c>
      <c r="G57" s="109">
        <f>F57-E57</f>
        <v>-146</v>
      </c>
      <c r="H57" s="123">
        <f t="shared" si="2"/>
        <v>3.9473684210526314</v>
      </c>
    </row>
    <row r="58" spans="1:8" s="80" customFormat="1" ht="30" customHeight="1">
      <c r="A58" s="183" t="s">
        <v>228</v>
      </c>
      <c r="B58" s="184">
        <v>3345</v>
      </c>
      <c r="C58" s="110">
        <f>SUM(C59:C63)</f>
        <v>0</v>
      </c>
      <c r="D58" s="203">
        <f t="shared" ref="D58:F58" si="12">SUM(D59:D63)</f>
        <v>0</v>
      </c>
      <c r="E58" s="110">
        <f t="shared" si="12"/>
        <v>0</v>
      </c>
      <c r="F58" s="110">
        <f t="shared" si="12"/>
        <v>0</v>
      </c>
      <c r="G58" s="109">
        <f t="shared" si="10"/>
        <v>0</v>
      </c>
      <c r="H58" s="123"/>
    </row>
    <row r="59" spans="1:8" ht="27.75" customHeight="1">
      <c r="A59" s="124" t="s">
        <v>238</v>
      </c>
      <c r="B59" s="102">
        <v>3350</v>
      </c>
      <c r="C59" s="110" t="s">
        <v>194</v>
      </c>
      <c r="D59" s="203" t="s">
        <v>194</v>
      </c>
      <c r="E59" s="110" t="s">
        <v>194</v>
      </c>
      <c r="F59" s="110" t="s">
        <v>194</v>
      </c>
      <c r="G59" s="109"/>
      <c r="H59" s="123"/>
    </row>
    <row r="60" spans="1:8" ht="27.75" customHeight="1">
      <c r="A60" s="124" t="s">
        <v>392</v>
      </c>
      <c r="B60" s="102">
        <v>3360</v>
      </c>
      <c r="C60" s="110" t="s">
        <v>194</v>
      </c>
      <c r="D60" s="203" t="s">
        <v>194</v>
      </c>
      <c r="E60" s="110" t="s">
        <v>194</v>
      </c>
      <c r="F60" s="110" t="s">
        <v>194</v>
      </c>
      <c r="G60" s="109"/>
      <c r="H60" s="123"/>
    </row>
    <row r="61" spans="1:8" ht="27.75" customHeight="1">
      <c r="A61" s="124" t="s">
        <v>393</v>
      </c>
      <c r="B61" s="102">
        <v>3370</v>
      </c>
      <c r="C61" s="110" t="s">
        <v>194</v>
      </c>
      <c r="D61" s="203" t="s">
        <v>194</v>
      </c>
      <c r="E61" s="110" t="s">
        <v>194</v>
      </c>
      <c r="F61" s="110" t="s">
        <v>194</v>
      </c>
      <c r="G61" s="109"/>
      <c r="H61" s="123"/>
    </row>
    <row r="62" spans="1:8" ht="48" customHeight="1">
      <c r="A62" s="124" t="s">
        <v>394</v>
      </c>
      <c r="B62" s="102">
        <v>3380</v>
      </c>
      <c r="C62" s="110" t="s">
        <v>194</v>
      </c>
      <c r="D62" s="203" t="s">
        <v>194</v>
      </c>
      <c r="E62" s="110" t="s">
        <v>194</v>
      </c>
      <c r="F62" s="110" t="s">
        <v>194</v>
      </c>
      <c r="G62" s="109"/>
      <c r="H62" s="123"/>
    </row>
    <row r="63" spans="1:8" ht="31.5" customHeight="1">
      <c r="A63" s="124" t="s">
        <v>315</v>
      </c>
      <c r="B63" s="102">
        <v>3390</v>
      </c>
      <c r="C63" s="110" t="s">
        <v>194</v>
      </c>
      <c r="D63" s="203" t="s">
        <v>194</v>
      </c>
      <c r="E63" s="110" t="s">
        <v>194</v>
      </c>
      <c r="F63" s="110" t="s">
        <v>194</v>
      </c>
      <c r="G63" s="109"/>
      <c r="H63" s="123"/>
    </row>
    <row r="64" spans="1:8" s="80" customFormat="1" ht="30" customHeight="1">
      <c r="A64" s="183" t="s">
        <v>108</v>
      </c>
      <c r="B64" s="184">
        <v>3395</v>
      </c>
      <c r="C64" s="109">
        <f>SUM(C54,C58)</f>
        <v>46</v>
      </c>
      <c r="D64" s="202">
        <f t="shared" ref="D64:F64" si="13">SUM(D54,D58)</f>
        <v>6</v>
      </c>
      <c r="E64" s="109">
        <f t="shared" si="13"/>
        <v>152</v>
      </c>
      <c r="F64" s="109">
        <f t="shared" si="13"/>
        <v>6</v>
      </c>
      <c r="G64" s="109">
        <f>F64-E64</f>
        <v>-146</v>
      </c>
      <c r="H64" s="123">
        <f t="shared" si="2"/>
        <v>3.9473684210526314</v>
      </c>
    </row>
    <row r="65" spans="1:8" s="80" customFormat="1" ht="30" customHeight="1">
      <c r="A65" s="183" t="s">
        <v>29</v>
      </c>
      <c r="B65" s="184">
        <v>3400</v>
      </c>
      <c r="C65" s="109">
        <f>SUM(C34,C52,C64)</f>
        <v>368</v>
      </c>
      <c r="D65" s="202">
        <f t="shared" ref="D65:F65" si="14">SUM(D34,D52,D64)</f>
        <v>-373</v>
      </c>
      <c r="E65" s="109">
        <f t="shared" si="14"/>
        <v>-213</v>
      </c>
      <c r="F65" s="109">
        <f t="shared" si="14"/>
        <v>-373</v>
      </c>
      <c r="G65" s="109">
        <f t="shared" si="10"/>
        <v>-160</v>
      </c>
      <c r="H65" s="123">
        <f t="shared" si="2"/>
        <v>175.11737089201878</v>
      </c>
    </row>
    <row r="66" spans="1:8" ht="27.75" customHeight="1">
      <c r="A66" s="124" t="s">
        <v>245</v>
      </c>
      <c r="B66" s="102">
        <v>3405</v>
      </c>
      <c r="C66" s="109">
        <v>689</v>
      </c>
      <c r="D66" s="202">
        <v>1057</v>
      </c>
      <c r="E66" s="109">
        <v>583</v>
      </c>
      <c r="F66" s="109">
        <f>D66</f>
        <v>1057</v>
      </c>
      <c r="G66" s="109">
        <f t="shared" si="10"/>
        <v>474</v>
      </c>
      <c r="H66" s="123">
        <f t="shared" si="2"/>
        <v>181.30360205831903</v>
      </c>
    </row>
    <row r="67" spans="1:8" ht="27.75" customHeight="1">
      <c r="A67" s="124" t="s">
        <v>110</v>
      </c>
      <c r="B67" s="102">
        <v>3410</v>
      </c>
      <c r="C67" s="109"/>
      <c r="D67" s="202"/>
      <c r="E67" s="109"/>
      <c r="F67" s="109"/>
      <c r="G67" s="109">
        <f t="shared" si="10"/>
        <v>0</v>
      </c>
      <c r="H67" s="123"/>
    </row>
    <row r="68" spans="1:8" ht="31.5" customHeight="1">
      <c r="A68" s="253" t="s">
        <v>246</v>
      </c>
      <c r="B68" s="191">
        <v>3415</v>
      </c>
      <c r="C68" s="109">
        <f>SUM(C66,C65,C67)</f>
        <v>1057</v>
      </c>
      <c r="D68" s="202">
        <f t="shared" ref="D68:F68" si="15">SUM(D66,D65,D67)</f>
        <v>684</v>
      </c>
      <c r="E68" s="109">
        <f t="shared" si="15"/>
        <v>370</v>
      </c>
      <c r="F68" s="109">
        <f t="shared" si="15"/>
        <v>684</v>
      </c>
      <c r="G68" s="109">
        <f>F68-E68</f>
        <v>314</v>
      </c>
      <c r="H68" s="123">
        <f t="shared" si="2"/>
        <v>184.86486486486487</v>
      </c>
    </row>
    <row r="69" spans="1:8" s="382" customFormat="1" ht="31.5" customHeight="1">
      <c r="A69" s="222"/>
      <c r="B69" s="111"/>
      <c r="C69" s="590"/>
      <c r="D69" s="591"/>
      <c r="E69" s="590"/>
      <c r="F69" s="590"/>
      <c r="G69" s="590"/>
      <c r="H69" s="592"/>
    </row>
    <row r="70" spans="1:8" s="382" customFormat="1" ht="31.5" customHeight="1">
      <c r="A70" s="222"/>
      <c r="B70" s="111"/>
      <c r="C70" s="590"/>
      <c r="D70" s="591"/>
      <c r="E70" s="590"/>
      <c r="F70" s="590"/>
      <c r="G70" s="590"/>
      <c r="H70" s="592"/>
    </row>
    <row r="71" spans="1:8" s="382" customFormat="1" ht="31.5" customHeight="1">
      <c r="A71" s="222"/>
      <c r="B71" s="111"/>
      <c r="C71" s="590"/>
      <c r="D71" s="591"/>
      <c r="E71" s="590"/>
      <c r="F71" s="590"/>
      <c r="G71" s="590"/>
      <c r="H71" s="592"/>
    </row>
    <row r="72" spans="1:8" s="382" customFormat="1" ht="31.5" customHeight="1">
      <c r="A72" s="222"/>
      <c r="B72" s="111"/>
      <c r="C72" s="590"/>
      <c r="D72" s="591"/>
      <c r="E72" s="590"/>
      <c r="F72" s="590"/>
      <c r="G72" s="590"/>
      <c r="H72" s="592"/>
    </row>
    <row r="73" spans="1:8" s="81" customFormat="1" ht="20.25">
      <c r="A73" s="121"/>
      <c r="B73" s="111"/>
      <c r="C73" s="111"/>
      <c r="D73" s="204"/>
      <c r="E73" s="111"/>
      <c r="F73" s="111"/>
      <c r="G73" s="111"/>
      <c r="H73" s="111"/>
    </row>
    <row r="74" spans="1:8" s="21" customFormat="1" ht="27.75" customHeight="1">
      <c r="A74" s="128" t="s">
        <v>373</v>
      </c>
      <c r="B74" s="129"/>
      <c r="C74" s="436" t="s">
        <v>142</v>
      </c>
      <c r="D74" s="436"/>
      <c r="E74" s="130"/>
      <c r="F74" s="252" t="s">
        <v>490</v>
      </c>
      <c r="G74" s="120"/>
      <c r="H74" s="120"/>
    </row>
    <row r="75" spans="1:8">
      <c r="A75" s="246" t="s">
        <v>375</v>
      </c>
      <c r="B75" s="21"/>
      <c r="C75" s="395" t="s">
        <v>66</v>
      </c>
      <c r="D75" s="395"/>
      <c r="E75" s="21"/>
      <c r="F75" s="245" t="s">
        <v>181</v>
      </c>
      <c r="G75" s="245"/>
      <c r="H75" s="245"/>
    </row>
  </sheetData>
  <mergeCells count="7">
    <mergeCell ref="C75:D75"/>
    <mergeCell ref="A2:H2"/>
    <mergeCell ref="A4:A5"/>
    <mergeCell ref="B4:B5"/>
    <mergeCell ref="C4:D4"/>
    <mergeCell ref="E4:H4"/>
    <mergeCell ref="C74:D74"/>
  </mergeCells>
  <phoneticPr fontId="3" type="noConversion"/>
  <pageMargins left="0.23622047244094491" right="0.15748031496062992" top="0.19685039370078741" bottom="0.19685039370078741" header="0.19685039370078741" footer="0.23622047244094491"/>
  <pageSetup paperSize="9" scale="65" orientation="landscape" r:id="rId1"/>
  <headerFooter alignWithMargins="0"/>
  <ignoredErrors>
    <ignoredError sqref="H14 H8:H12 H17:H18 G19:H21 G26:H28 G31:H40 H23 H22 H25 H29 H4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7"/>
  <sheetViews>
    <sheetView view="pageBreakPreview" zoomScale="80" zoomScaleNormal="70" zoomScaleSheetLayoutView="80" workbookViewId="0">
      <selection activeCell="K53" sqref="K53"/>
    </sheetView>
  </sheetViews>
  <sheetFormatPr defaultRowHeight="18.75"/>
  <cols>
    <col min="1" max="1" width="63.5703125" style="21" customWidth="1"/>
    <col min="2" max="2" width="9.85546875" style="359" customWidth="1"/>
    <col min="3" max="3" width="15.28515625" style="359" customWidth="1"/>
    <col min="4" max="4" width="16.140625" style="359" customWidth="1"/>
    <col min="5" max="5" width="16.7109375" style="359" customWidth="1"/>
    <col min="6" max="6" width="16.140625" style="359" customWidth="1"/>
    <col min="7" max="7" width="16" style="359" customWidth="1"/>
    <col min="8" max="16384" width="9.140625" style="21"/>
  </cols>
  <sheetData>
    <row r="2" spans="1:7">
      <c r="A2" s="419" t="s">
        <v>431</v>
      </c>
      <c r="B2" s="419"/>
      <c r="C2" s="419"/>
      <c r="D2" s="419"/>
      <c r="E2" s="419"/>
      <c r="F2" s="419"/>
      <c r="G2" s="419"/>
    </row>
    <row r="3" spans="1:7">
      <c r="A3" s="360"/>
      <c r="B3" s="36"/>
      <c r="C3" s="36"/>
      <c r="D3" s="360"/>
      <c r="E3" s="360"/>
      <c r="F3" s="360"/>
      <c r="G3" s="36"/>
    </row>
    <row r="4" spans="1:7" ht="51.75" customHeight="1">
      <c r="A4" s="320" t="s">
        <v>160</v>
      </c>
      <c r="B4" s="179" t="s">
        <v>18</v>
      </c>
      <c r="C4" s="179" t="s">
        <v>456</v>
      </c>
      <c r="D4" s="179" t="s">
        <v>457</v>
      </c>
      <c r="E4" s="179" t="s">
        <v>458</v>
      </c>
      <c r="F4" s="179" t="s">
        <v>411</v>
      </c>
      <c r="G4" s="321" t="s">
        <v>410</v>
      </c>
    </row>
    <row r="5" spans="1:7" ht="22.5" customHeight="1">
      <c r="A5" s="92">
        <v>1</v>
      </c>
      <c r="B5" s="362">
        <v>2</v>
      </c>
      <c r="C5" s="362">
        <v>3</v>
      </c>
      <c r="D5" s="362">
        <v>4</v>
      </c>
      <c r="E5" s="362">
        <v>5</v>
      </c>
      <c r="F5" s="362">
        <v>6</v>
      </c>
      <c r="G5" s="362">
        <v>7</v>
      </c>
    </row>
    <row r="6" spans="1:7" ht="26.25" customHeight="1">
      <c r="A6" s="132" t="s">
        <v>242</v>
      </c>
      <c r="B6" s="362"/>
      <c r="C6" s="362"/>
      <c r="D6" s="135"/>
      <c r="E6" s="135"/>
      <c r="F6" s="135"/>
      <c r="G6" s="135"/>
    </row>
    <row r="7" spans="1:7" ht="24" customHeight="1">
      <c r="A7" s="363" t="s">
        <v>568</v>
      </c>
      <c r="B7" s="112">
        <v>3030</v>
      </c>
      <c r="C7" s="241">
        <f>SUM(C8:C11)</f>
        <v>2040</v>
      </c>
      <c r="D7" s="241">
        <f>SUM(D8:D11)</f>
        <v>3073.3</v>
      </c>
      <c r="E7" s="364">
        <f>SUM(E8:E11)</f>
        <v>3029</v>
      </c>
      <c r="F7" s="242">
        <f>E7-D7</f>
        <v>-44.300000000000182</v>
      </c>
      <c r="G7" s="242">
        <f t="shared" ref="G7:G33" si="0">(E7/D7)*100</f>
        <v>98.558552695799293</v>
      </c>
    </row>
    <row r="8" spans="1:7" ht="34.5" customHeight="1">
      <c r="A8" s="168" t="s">
        <v>520</v>
      </c>
      <c r="B8" s="362"/>
      <c r="C8" s="365">
        <v>1400</v>
      </c>
      <c r="D8" s="365">
        <v>2300</v>
      </c>
      <c r="E8" s="365">
        <v>2300</v>
      </c>
      <c r="F8" s="242">
        <f t="shared" ref="F8:F10" si="1">E8-D8</f>
        <v>0</v>
      </c>
      <c r="G8" s="365">
        <f t="shared" si="0"/>
        <v>100</v>
      </c>
    </row>
    <row r="9" spans="1:7" ht="33.75" customHeight="1">
      <c r="A9" s="168" t="s">
        <v>521</v>
      </c>
      <c r="B9" s="362"/>
      <c r="C9" s="365">
        <v>59</v>
      </c>
      <c r="D9" s="365">
        <v>53.3</v>
      </c>
      <c r="E9" s="365">
        <v>76</v>
      </c>
      <c r="F9" s="242">
        <f t="shared" si="1"/>
        <v>22.700000000000003</v>
      </c>
      <c r="G9" s="365">
        <f t="shared" si="0"/>
        <v>142.5891181988743</v>
      </c>
    </row>
    <row r="10" spans="1:7" ht="33.75" customHeight="1">
      <c r="A10" s="168" t="s">
        <v>522</v>
      </c>
      <c r="B10" s="362"/>
      <c r="C10" s="365">
        <v>458</v>
      </c>
      <c r="D10" s="365">
        <v>720</v>
      </c>
      <c r="E10" s="365">
        <v>653</v>
      </c>
      <c r="F10" s="242">
        <f t="shared" si="1"/>
        <v>-67</v>
      </c>
      <c r="G10" s="365">
        <f t="shared" si="0"/>
        <v>90.694444444444443</v>
      </c>
    </row>
    <row r="11" spans="1:7" ht="24.75" customHeight="1">
      <c r="A11" s="136" t="s">
        <v>524</v>
      </c>
      <c r="B11" s="362"/>
      <c r="C11" s="365">
        <v>123</v>
      </c>
      <c r="D11" s="365"/>
      <c r="E11" s="365"/>
      <c r="F11" s="365"/>
      <c r="G11" s="366" t="e">
        <f t="shared" si="0"/>
        <v>#DIV/0!</v>
      </c>
    </row>
    <row r="12" spans="1:7" ht="17.25" customHeight="1">
      <c r="A12" s="363" t="s">
        <v>412</v>
      </c>
      <c r="B12" s="112">
        <v>3080</v>
      </c>
      <c r="C12" s="242"/>
      <c r="D12" s="241">
        <f>SUM(D13:D14)</f>
        <v>0</v>
      </c>
      <c r="E12" s="241">
        <f>SUM(E13:E14)</f>
        <v>165</v>
      </c>
      <c r="F12" s="242">
        <f t="shared" ref="F12:F42" si="2">E12-D12</f>
        <v>165</v>
      </c>
      <c r="G12" s="367" t="e">
        <f t="shared" si="0"/>
        <v>#DIV/0!</v>
      </c>
    </row>
    <row r="13" spans="1:7" ht="23.25" customHeight="1">
      <c r="A13" s="168" t="s">
        <v>570</v>
      </c>
      <c r="B13" s="362"/>
      <c r="C13" s="365"/>
      <c r="D13" s="365"/>
      <c r="E13" s="365">
        <v>14</v>
      </c>
      <c r="F13" s="365">
        <f t="shared" si="2"/>
        <v>14</v>
      </c>
      <c r="G13" s="366"/>
    </row>
    <row r="14" spans="1:7" ht="21" customHeight="1">
      <c r="A14" s="168" t="s">
        <v>524</v>
      </c>
      <c r="B14" s="112"/>
      <c r="C14" s="242"/>
      <c r="D14" s="365"/>
      <c r="E14" s="365">
        <v>151</v>
      </c>
      <c r="F14" s="365">
        <f t="shared" si="2"/>
        <v>151</v>
      </c>
      <c r="G14" s="366" t="e">
        <f t="shared" si="0"/>
        <v>#DIV/0!</v>
      </c>
    </row>
    <row r="15" spans="1:7" s="24" customFormat="1" ht="27" customHeight="1">
      <c r="A15" s="363" t="s">
        <v>215</v>
      </c>
      <c r="B15" s="322">
        <v>3160</v>
      </c>
      <c r="C15" s="241">
        <f>SUM(C16:C21)</f>
        <v>767</v>
      </c>
      <c r="D15" s="241">
        <f t="shared" ref="D15:E15" si="3">SUM(D16:D21)</f>
        <v>78</v>
      </c>
      <c r="E15" s="241">
        <f t="shared" si="3"/>
        <v>222</v>
      </c>
      <c r="F15" s="242">
        <f t="shared" si="2"/>
        <v>144</v>
      </c>
      <c r="G15" s="242">
        <f t="shared" si="0"/>
        <v>284.61538461538464</v>
      </c>
    </row>
    <row r="16" spans="1:7" s="24" customFormat="1" ht="40.5" customHeight="1">
      <c r="A16" s="168" t="s">
        <v>525</v>
      </c>
      <c r="B16" s="114"/>
      <c r="C16" s="368">
        <v>14</v>
      </c>
      <c r="D16" s="365">
        <v>10</v>
      </c>
      <c r="E16" s="365">
        <v>17</v>
      </c>
      <c r="F16" s="365">
        <f t="shared" si="2"/>
        <v>7</v>
      </c>
      <c r="G16" s="365">
        <f t="shared" si="0"/>
        <v>170</v>
      </c>
    </row>
    <row r="17" spans="1:7" s="24" customFormat="1" ht="39.75" customHeight="1">
      <c r="A17" s="168" t="s">
        <v>576</v>
      </c>
      <c r="B17" s="114"/>
      <c r="C17" s="368">
        <v>22</v>
      </c>
      <c r="D17" s="365">
        <v>20</v>
      </c>
      <c r="E17" s="365">
        <v>22</v>
      </c>
      <c r="F17" s="365">
        <f t="shared" si="2"/>
        <v>2</v>
      </c>
      <c r="G17" s="365">
        <f t="shared" si="0"/>
        <v>110.00000000000001</v>
      </c>
    </row>
    <row r="18" spans="1:7" s="24" customFormat="1" ht="19.5" customHeight="1">
      <c r="A18" s="168" t="s">
        <v>536</v>
      </c>
      <c r="B18" s="114"/>
      <c r="C18" s="368">
        <v>65</v>
      </c>
      <c r="D18" s="365"/>
      <c r="E18" s="365">
        <v>82</v>
      </c>
      <c r="F18" s="365">
        <f t="shared" si="2"/>
        <v>82</v>
      </c>
      <c r="G18" s="365"/>
    </row>
    <row r="19" spans="1:7" s="24" customFormat="1" ht="27" customHeight="1">
      <c r="A19" s="168" t="s">
        <v>526</v>
      </c>
      <c r="B19" s="114"/>
      <c r="C19" s="368">
        <v>570</v>
      </c>
      <c r="D19" s="365"/>
      <c r="E19" s="365"/>
      <c r="F19" s="365">
        <f t="shared" si="2"/>
        <v>0</v>
      </c>
      <c r="G19" s="365"/>
    </row>
    <row r="20" spans="1:7" s="24" customFormat="1" ht="37.5" customHeight="1">
      <c r="A20" s="168" t="s">
        <v>547</v>
      </c>
      <c r="B20" s="114"/>
      <c r="C20" s="368">
        <v>47</v>
      </c>
      <c r="D20" s="365"/>
      <c r="E20" s="365">
        <v>46</v>
      </c>
      <c r="F20" s="365">
        <f t="shared" si="2"/>
        <v>46</v>
      </c>
      <c r="G20" s="365"/>
    </row>
    <row r="21" spans="1:7" ht="21" customHeight="1">
      <c r="A21" s="168" t="s">
        <v>527</v>
      </c>
      <c r="B21" s="369"/>
      <c r="C21" s="365">
        <v>49</v>
      </c>
      <c r="D21" s="370">
        <v>48</v>
      </c>
      <c r="E21" s="370">
        <v>55</v>
      </c>
      <c r="F21" s="365">
        <f t="shared" si="2"/>
        <v>7</v>
      </c>
      <c r="G21" s="365">
        <f t="shared" si="0"/>
        <v>114.58333333333333</v>
      </c>
    </row>
    <row r="22" spans="1:7" s="24" customFormat="1" ht="40.5" customHeight="1">
      <c r="A22" s="132" t="s">
        <v>243</v>
      </c>
      <c r="B22" s="322"/>
      <c r="C22" s="323"/>
      <c r="D22" s="242"/>
      <c r="E22" s="242"/>
      <c r="F22" s="365"/>
      <c r="G22" s="366" t="e">
        <f t="shared" si="0"/>
        <v>#DIV/0!</v>
      </c>
    </row>
    <row r="23" spans="1:7" s="24" customFormat="1" ht="39.75" customHeight="1">
      <c r="A23" s="132" t="s">
        <v>227</v>
      </c>
      <c r="B23" s="371">
        <v>3255</v>
      </c>
      <c r="C23" s="372">
        <f>C24</f>
        <v>67</v>
      </c>
      <c r="D23" s="372">
        <f t="shared" ref="D23:E23" si="4">D24</f>
        <v>360</v>
      </c>
      <c r="E23" s="372">
        <f t="shared" si="4"/>
        <v>52</v>
      </c>
      <c r="F23" s="372">
        <f>F24</f>
        <v>-308</v>
      </c>
      <c r="G23" s="373">
        <f t="shared" si="0"/>
        <v>14.444444444444443</v>
      </c>
    </row>
    <row r="24" spans="1:7" ht="39" customHeight="1">
      <c r="A24" s="168" t="s">
        <v>388</v>
      </c>
      <c r="B24" s="114">
        <v>3270</v>
      </c>
      <c r="C24" s="368">
        <f>C25+C33</f>
        <v>67</v>
      </c>
      <c r="D24" s="368">
        <f>D25+D33</f>
        <v>360</v>
      </c>
      <c r="E24" s="368">
        <f>E25+E33</f>
        <v>52</v>
      </c>
      <c r="F24" s="365">
        <f>E24-D24</f>
        <v>-308</v>
      </c>
      <c r="G24" s="365">
        <f t="shared" si="0"/>
        <v>14.444444444444443</v>
      </c>
    </row>
    <row r="25" spans="1:7" ht="39" customHeight="1">
      <c r="A25" s="168" t="s">
        <v>434</v>
      </c>
      <c r="B25" s="114">
        <v>3272</v>
      </c>
      <c r="C25" s="368">
        <v>8</v>
      </c>
      <c r="D25" s="365">
        <v>360</v>
      </c>
      <c r="E25" s="365">
        <v>41</v>
      </c>
      <c r="F25" s="365">
        <f t="shared" si="2"/>
        <v>-319</v>
      </c>
      <c r="G25" s="365">
        <f t="shared" si="0"/>
        <v>11.388888888888889</v>
      </c>
    </row>
    <row r="26" spans="1:7" s="24" customFormat="1" ht="20.25" customHeight="1">
      <c r="A26" s="136" t="s">
        <v>493</v>
      </c>
      <c r="B26" s="114"/>
      <c r="C26" s="234">
        <v>8</v>
      </c>
      <c r="D26" s="233"/>
      <c r="E26" s="233"/>
      <c r="F26" s="135">
        <f t="shared" si="2"/>
        <v>0</v>
      </c>
      <c r="G26" s="135"/>
    </row>
    <row r="27" spans="1:7" s="24" customFormat="1" ht="20.25" customHeight="1">
      <c r="A27" s="136" t="s">
        <v>551</v>
      </c>
      <c r="B27" s="114"/>
      <c r="C27" s="234"/>
      <c r="D27" s="233">
        <v>90</v>
      </c>
      <c r="E27" s="233"/>
      <c r="F27" s="107">
        <f>E27-D27</f>
        <v>-90</v>
      </c>
      <c r="G27" s="135">
        <f t="shared" ref="G27:G28" si="5">(E27/D27)*100</f>
        <v>0</v>
      </c>
    </row>
    <row r="28" spans="1:7" s="24" customFormat="1" ht="20.25" customHeight="1">
      <c r="A28" s="136" t="s">
        <v>552</v>
      </c>
      <c r="B28" s="114"/>
      <c r="C28" s="234"/>
      <c r="D28" s="233">
        <v>270</v>
      </c>
      <c r="E28" s="233"/>
      <c r="F28" s="107">
        <f t="shared" ref="F28:F32" si="6">E28-D28</f>
        <v>-270</v>
      </c>
      <c r="G28" s="135">
        <f t="shared" si="5"/>
        <v>0</v>
      </c>
    </row>
    <row r="29" spans="1:7" s="24" customFormat="1" ht="20.25" customHeight="1">
      <c r="A29" s="136" t="s">
        <v>553</v>
      </c>
      <c r="B29" s="114"/>
      <c r="C29" s="234"/>
      <c r="D29" s="233"/>
      <c r="E29" s="233">
        <v>6</v>
      </c>
      <c r="F29" s="107">
        <f t="shared" si="6"/>
        <v>6</v>
      </c>
      <c r="G29" s="135"/>
    </row>
    <row r="30" spans="1:7" s="24" customFormat="1" ht="20.25" customHeight="1">
      <c r="A30" s="136" t="s">
        <v>554</v>
      </c>
      <c r="B30" s="114"/>
      <c r="C30" s="234"/>
      <c r="D30" s="233"/>
      <c r="E30" s="233">
        <v>8</v>
      </c>
      <c r="F30" s="107">
        <f t="shared" si="6"/>
        <v>8</v>
      </c>
      <c r="G30" s="135"/>
    </row>
    <row r="31" spans="1:7" s="24" customFormat="1" ht="20.25" customHeight="1">
      <c r="A31" s="136" t="s">
        <v>555</v>
      </c>
      <c r="B31" s="114"/>
      <c r="C31" s="234"/>
      <c r="D31" s="233"/>
      <c r="E31" s="233">
        <v>21</v>
      </c>
      <c r="F31" s="107">
        <f t="shared" si="6"/>
        <v>21</v>
      </c>
      <c r="G31" s="135"/>
    </row>
    <row r="32" spans="1:7" s="24" customFormat="1" ht="20.25" customHeight="1">
      <c r="A32" s="136" t="s">
        <v>556</v>
      </c>
      <c r="B32" s="114"/>
      <c r="C32" s="234"/>
      <c r="D32" s="233"/>
      <c r="E32" s="233">
        <v>6</v>
      </c>
      <c r="F32" s="107">
        <f t="shared" si="6"/>
        <v>6</v>
      </c>
      <c r="G32" s="135"/>
    </row>
    <row r="33" spans="1:9" ht="44.25" customHeight="1">
      <c r="A33" s="168" t="s">
        <v>28</v>
      </c>
      <c r="B33" s="114">
        <v>3273</v>
      </c>
      <c r="C33" s="368">
        <v>59</v>
      </c>
      <c r="D33" s="365"/>
      <c r="E33" s="365">
        <v>11</v>
      </c>
      <c r="F33" s="365">
        <f t="shared" si="2"/>
        <v>11</v>
      </c>
      <c r="G33" s="366" t="e">
        <f t="shared" si="0"/>
        <v>#DIV/0!</v>
      </c>
    </row>
    <row r="34" spans="1:9" s="24" customFormat="1" ht="18.75" customHeight="1">
      <c r="A34" s="136" t="s">
        <v>494</v>
      </c>
      <c r="B34" s="114"/>
      <c r="C34" s="234">
        <v>3</v>
      </c>
      <c r="D34" s="233"/>
      <c r="E34" s="233"/>
      <c r="F34" s="107">
        <f t="shared" si="2"/>
        <v>0</v>
      </c>
      <c r="G34" s="135"/>
    </row>
    <row r="35" spans="1:9" s="24" customFormat="1" ht="18.75" customHeight="1">
      <c r="A35" s="136" t="s">
        <v>495</v>
      </c>
      <c r="B35" s="114"/>
      <c r="C35" s="234">
        <v>11.8</v>
      </c>
      <c r="D35" s="233"/>
      <c r="E35" s="233"/>
      <c r="F35" s="107">
        <f t="shared" si="2"/>
        <v>0</v>
      </c>
      <c r="G35" s="135"/>
    </row>
    <row r="36" spans="1:9" s="24" customFormat="1" ht="18.75" customHeight="1">
      <c r="A36" s="136" t="s">
        <v>496</v>
      </c>
      <c r="B36" s="114"/>
      <c r="C36" s="234">
        <v>25.6</v>
      </c>
      <c r="D36" s="233"/>
      <c r="E36" s="233"/>
      <c r="F36" s="107">
        <f t="shared" si="2"/>
        <v>0</v>
      </c>
      <c r="G36" s="135"/>
    </row>
    <row r="37" spans="1:9" s="24" customFormat="1" ht="18.75" customHeight="1">
      <c r="A37" s="136" t="s">
        <v>497</v>
      </c>
      <c r="B37" s="114"/>
      <c r="C37" s="234">
        <v>4.5</v>
      </c>
      <c r="D37" s="233"/>
      <c r="E37" s="233">
        <v>7</v>
      </c>
      <c r="F37" s="107">
        <f t="shared" si="2"/>
        <v>7</v>
      </c>
      <c r="G37" s="135"/>
    </row>
    <row r="38" spans="1:9" s="24" customFormat="1" ht="18.75" customHeight="1">
      <c r="A38" s="136" t="s">
        <v>498</v>
      </c>
      <c r="B38" s="114"/>
      <c r="C38" s="234">
        <v>2</v>
      </c>
      <c r="D38" s="233"/>
      <c r="E38" s="233">
        <v>4</v>
      </c>
      <c r="F38" s="107">
        <f t="shared" si="2"/>
        <v>4</v>
      </c>
      <c r="G38" s="135"/>
    </row>
    <row r="39" spans="1:9" s="24" customFormat="1" ht="18.75" customHeight="1">
      <c r="A39" s="136" t="s">
        <v>499</v>
      </c>
      <c r="B39" s="114"/>
      <c r="C39" s="234">
        <v>1.6</v>
      </c>
      <c r="D39" s="233"/>
      <c r="E39" s="233"/>
      <c r="F39" s="107">
        <f t="shared" si="2"/>
        <v>0</v>
      </c>
      <c r="G39" s="135"/>
    </row>
    <row r="40" spans="1:9" s="24" customFormat="1" ht="18.75" customHeight="1">
      <c r="A40" s="136" t="s">
        <v>500</v>
      </c>
      <c r="B40" s="114"/>
      <c r="C40" s="234">
        <v>3.5</v>
      </c>
      <c r="D40" s="233"/>
      <c r="E40" s="233"/>
      <c r="F40" s="107">
        <f t="shared" si="2"/>
        <v>0</v>
      </c>
      <c r="G40" s="135"/>
    </row>
    <row r="41" spans="1:9" s="24" customFormat="1" ht="18.75" customHeight="1">
      <c r="A41" s="136" t="s">
        <v>501</v>
      </c>
      <c r="B41" s="114"/>
      <c r="C41" s="234">
        <v>4.9000000000000004</v>
      </c>
      <c r="D41" s="233"/>
      <c r="E41" s="233"/>
      <c r="F41" s="107">
        <f t="shared" si="2"/>
        <v>0</v>
      </c>
      <c r="G41" s="135"/>
    </row>
    <row r="42" spans="1:9" s="24" customFormat="1" ht="18.75" customHeight="1">
      <c r="A42" s="136" t="s">
        <v>502</v>
      </c>
      <c r="B42" s="114"/>
      <c r="C42" s="234">
        <v>2.1</v>
      </c>
      <c r="D42" s="233"/>
      <c r="E42" s="233"/>
      <c r="F42" s="107">
        <f t="shared" si="2"/>
        <v>0</v>
      </c>
      <c r="G42" s="135"/>
    </row>
    <row r="43" spans="1:9" s="24" customFormat="1" ht="49.5" customHeight="1">
      <c r="A43" s="324"/>
      <c r="B43" s="111"/>
      <c r="C43" s="111"/>
      <c r="D43" s="180"/>
      <c r="E43" s="180"/>
      <c r="F43" s="180"/>
      <c r="G43" s="180"/>
    </row>
    <row r="44" spans="1:9" ht="26.25" customHeight="1">
      <c r="A44" s="128" t="s">
        <v>373</v>
      </c>
      <c r="B44" s="436" t="s">
        <v>80</v>
      </c>
      <c r="C44" s="436"/>
      <c r="D44" s="436"/>
      <c r="E44" s="205"/>
      <c r="F44" s="413" t="s">
        <v>490</v>
      </c>
      <c r="G44" s="413"/>
      <c r="H44" s="120"/>
      <c r="I44" s="120"/>
    </row>
    <row r="45" spans="1:9" ht="18.75" customHeight="1">
      <c r="A45" s="359" t="s">
        <v>375</v>
      </c>
      <c r="B45" s="395" t="s">
        <v>66</v>
      </c>
      <c r="C45" s="395"/>
      <c r="D45" s="395"/>
      <c r="E45" s="21"/>
      <c r="F45" s="391" t="s">
        <v>181</v>
      </c>
      <c r="G45" s="391"/>
      <c r="H45" s="358"/>
      <c r="I45" s="358"/>
    </row>
    <row r="46" spans="1:9">
      <c r="A46" s="40"/>
      <c r="D46" s="361"/>
      <c r="E46" s="62"/>
      <c r="F46" s="62"/>
      <c r="G46" s="62"/>
    </row>
    <row r="47" spans="1:9">
      <c r="A47" s="40"/>
      <c r="D47" s="361"/>
      <c r="E47" s="62"/>
      <c r="F47" s="62"/>
      <c r="G47" s="62"/>
    </row>
    <row r="48" spans="1:9">
      <c r="A48" s="40"/>
      <c r="D48" s="361"/>
      <c r="E48" s="62"/>
      <c r="F48" s="62"/>
      <c r="G48" s="62"/>
    </row>
    <row r="49" spans="1:7">
      <c r="A49" s="40"/>
      <c r="D49" s="361"/>
      <c r="E49" s="62"/>
      <c r="F49" s="62"/>
      <c r="G49" s="62"/>
    </row>
    <row r="50" spans="1:7">
      <c r="A50" s="40"/>
      <c r="D50" s="361"/>
      <c r="E50" s="62"/>
      <c r="F50" s="62"/>
      <c r="G50" s="62"/>
    </row>
    <row r="51" spans="1:7">
      <c r="A51" s="40"/>
      <c r="D51" s="361"/>
      <c r="E51" s="62"/>
      <c r="F51" s="62"/>
      <c r="G51" s="62"/>
    </row>
    <row r="52" spans="1:7">
      <c r="A52" s="40"/>
      <c r="D52" s="361"/>
      <c r="E52" s="62"/>
      <c r="F52" s="62"/>
      <c r="G52" s="62"/>
    </row>
    <row r="53" spans="1:7">
      <c r="A53" s="40"/>
      <c r="D53" s="361"/>
      <c r="E53" s="62"/>
      <c r="F53" s="62"/>
      <c r="G53" s="62"/>
    </row>
    <row r="54" spans="1:7">
      <c r="A54" s="40"/>
      <c r="D54" s="361"/>
      <c r="E54" s="62"/>
      <c r="F54" s="62"/>
      <c r="G54" s="62"/>
    </row>
    <row r="55" spans="1:7">
      <c r="A55" s="40"/>
      <c r="D55" s="361"/>
      <c r="E55" s="62"/>
      <c r="F55" s="62"/>
      <c r="G55" s="62"/>
    </row>
    <row r="56" spans="1:7">
      <c r="A56" s="40"/>
      <c r="D56" s="361"/>
      <c r="E56" s="62"/>
      <c r="F56" s="62"/>
      <c r="G56" s="62"/>
    </row>
    <row r="57" spans="1:7">
      <c r="A57" s="40"/>
      <c r="D57" s="361"/>
      <c r="E57" s="62"/>
      <c r="F57" s="62"/>
      <c r="G57" s="62"/>
    </row>
    <row r="58" spans="1:7">
      <c r="A58" s="40"/>
      <c r="D58" s="361"/>
      <c r="E58" s="62"/>
      <c r="F58" s="62"/>
      <c r="G58" s="62"/>
    </row>
    <row r="59" spans="1:7">
      <c r="A59" s="40"/>
      <c r="D59" s="361"/>
      <c r="E59" s="62"/>
      <c r="F59" s="62"/>
      <c r="G59" s="62"/>
    </row>
    <row r="60" spans="1:7">
      <c r="A60" s="40"/>
      <c r="D60" s="361"/>
      <c r="E60" s="62"/>
      <c r="F60" s="62"/>
      <c r="G60" s="62"/>
    </row>
    <row r="61" spans="1:7">
      <c r="A61" s="40"/>
      <c r="D61" s="361"/>
      <c r="E61" s="62"/>
      <c r="F61" s="62"/>
      <c r="G61" s="62"/>
    </row>
    <row r="62" spans="1:7">
      <c r="A62" s="40"/>
      <c r="D62" s="361"/>
      <c r="E62" s="62"/>
      <c r="F62" s="62"/>
      <c r="G62" s="62"/>
    </row>
    <row r="63" spans="1:7">
      <c r="A63" s="40"/>
      <c r="D63" s="361"/>
      <c r="E63" s="62"/>
      <c r="F63" s="62"/>
      <c r="G63" s="62"/>
    </row>
    <row r="64" spans="1:7">
      <c r="A64" s="40"/>
      <c r="D64" s="361"/>
      <c r="E64" s="62"/>
      <c r="F64" s="62"/>
      <c r="G64" s="62"/>
    </row>
    <row r="65" spans="1:7">
      <c r="A65" s="40"/>
      <c r="D65" s="361"/>
      <c r="E65" s="62"/>
      <c r="F65" s="62"/>
      <c r="G65" s="62"/>
    </row>
    <row r="66" spans="1:7">
      <c r="A66" s="40"/>
      <c r="D66" s="361"/>
      <c r="E66" s="62"/>
      <c r="F66" s="62"/>
      <c r="G66" s="62"/>
    </row>
    <row r="67" spans="1:7">
      <c r="A67" s="40"/>
      <c r="D67" s="361"/>
      <c r="E67" s="62"/>
      <c r="F67" s="62"/>
      <c r="G67" s="62"/>
    </row>
    <row r="68" spans="1:7">
      <c r="A68" s="40"/>
      <c r="D68" s="361"/>
      <c r="E68" s="62"/>
      <c r="F68" s="62"/>
      <c r="G68" s="62"/>
    </row>
    <row r="69" spans="1:7">
      <c r="A69" s="40"/>
      <c r="D69" s="361"/>
      <c r="E69" s="62"/>
      <c r="F69" s="62"/>
      <c r="G69" s="62"/>
    </row>
    <row r="70" spans="1:7">
      <c r="A70" s="40"/>
      <c r="D70" s="361"/>
      <c r="E70" s="62"/>
      <c r="F70" s="62"/>
      <c r="G70" s="62"/>
    </row>
    <row r="71" spans="1:7">
      <c r="A71" s="40"/>
      <c r="D71" s="361"/>
      <c r="E71" s="62"/>
      <c r="F71" s="62"/>
      <c r="G71" s="62"/>
    </row>
    <row r="72" spans="1:7">
      <c r="A72" s="40"/>
      <c r="D72" s="361"/>
      <c r="E72" s="62"/>
      <c r="F72" s="62"/>
      <c r="G72" s="62"/>
    </row>
    <row r="73" spans="1:7">
      <c r="A73" s="40"/>
      <c r="D73" s="361"/>
      <c r="E73" s="62"/>
      <c r="F73" s="62"/>
      <c r="G73" s="62"/>
    </row>
    <row r="74" spans="1:7">
      <c r="A74" s="40"/>
      <c r="D74" s="361"/>
      <c r="E74" s="62"/>
      <c r="F74" s="62"/>
      <c r="G74" s="62"/>
    </row>
    <row r="75" spans="1:7">
      <c r="A75" s="40"/>
      <c r="D75" s="361"/>
      <c r="E75" s="62"/>
      <c r="F75" s="62"/>
      <c r="G75" s="62"/>
    </row>
    <row r="76" spans="1:7">
      <c r="A76" s="40"/>
      <c r="D76" s="361"/>
      <c r="E76" s="62"/>
      <c r="F76" s="62"/>
      <c r="G76" s="62"/>
    </row>
    <row r="77" spans="1:7">
      <c r="A77" s="40"/>
      <c r="D77" s="361"/>
      <c r="E77" s="62"/>
      <c r="F77" s="62"/>
      <c r="G77" s="62"/>
    </row>
    <row r="78" spans="1:7">
      <c r="A78" s="40"/>
      <c r="D78" s="361"/>
      <c r="E78" s="62"/>
      <c r="F78" s="62"/>
      <c r="G78" s="62"/>
    </row>
    <row r="79" spans="1:7">
      <c r="A79" s="40"/>
      <c r="D79" s="361"/>
      <c r="E79" s="62"/>
      <c r="F79" s="62"/>
      <c r="G79" s="62"/>
    </row>
    <row r="80" spans="1:7">
      <c r="A80" s="40"/>
      <c r="D80" s="361"/>
      <c r="E80" s="62"/>
      <c r="F80" s="62"/>
      <c r="G80" s="62"/>
    </row>
    <row r="81" spans="1:7">
      <c r="A81" s="40"/>
      <c r="D81" s="361"/>
      <c r="E81" s="62"/>
      <c r="F81" s="62"/>
      <c r="G81" s="62"/>
    </row>
    <row r="82" spans="1:7">
      <c r="A82" s="40"/>
      <c r="D82" s="361"/>
      <c r="E82" s="62"/>
      <c r="F82" s="62"/>
      <c r="G82" s="62"/>
    </row>
    <row r="83" spans="1:7">
      <c r="A83" s="40"/>
      <c r="D83" s="361"/>
      <c r="E83" s="62"/>
      <c r="F83" s="62"/>
      <c r="G83" s="62"/>
    </row>
    <row r="84" spans="1:7">
      <c r="A84" s="40"/>
      <c r="D84" s="361"/>
      <c r="E84" s="62"/>
      <c r="F84" s="62"/>
      <c r="G84" s="62"/>
    </row>
    <row r="85" spans="1:7">
      <c r="A85" s="40"/>
      <c r="D85" s="361"/>
      <c r="E85" s="62"/>
      <c r="F85" s="62"/>
      <c r="G85" s="62"/>
    </row>
    <row r="86" spans="1:7">
      <c r="A86" s="40"/>
      <c r="D86" s="361"/>
      <c r="E86" s="62"/>
      <c r="F86" s="62"/>
      <c r="G86" s="62"/>
    </row>
    <row r="87" spans="1:7">
      <c r="A87" s="40"/>
      <c r="D87" s="361"/>
      <c r="E87" s="62"/>
      <c r="F87" s="62"/>
      <c r="G87" s="62"/>
    </row>
    <row r="88" spans="1:7">
      <c r="A88" s="40"/>
      <c r="D88" s="361"/>
      <c r="E88" s="62"/>
      <c r="F88" s="62"/>
      <c r="G88" s="62"/>
    </row>
    <row r="89" spans="1:7">
      <c r="A89" s="40"/>
      <c r="D89" s="361"/>
      <c r="E89" s="62"/>
      <c r="F89" s="62"/>
      <c r="G89" s="62"/>
    </row>
    <row r="90" spans="1:7">
      <c r="A90" s="40"/>
      <c r="D90" s="361"/>
      <c r="E90" s="62"/>
      <c r="F90" s="62"/>
      <c r="G90" s="62"/>
    </row>
    <row r="91" spans="1:7">
      <c r="A91" s="40"/>
      <c r="D91" s="361"/>
      <c r="E91" s="62"/>
      <c r="F91" s="62"/>
      <c r="G91" s="62"/>
    </row>
    <row r="92" spans="1:7">
      <c r="A92" s="40"/>
      <c r="D92" s="361"/>
      <c r="E92" s="62"/>
      <c r="F92" s="62"/>
      <c r="G92" s="62"/>
    </row>
    <row r="93" spans="1:7">
      <c r="A93" s="40"/>
      <c r="D93" s="361"/>
      <c r="E93" s="62"/>
      <c r="F93" s="62"/>
      <c r="G93" s="62"/>
    </row>
    <row r="94" spans="1:7">
      <c r="A94" s="40"/>
      <c r="D94" s="361"/>
      <c r="E94" s="62"/>
      <c r="F94" s="62"/>
      <c r="G94" s="62"/>
    </row>
    <row r="95" spans="1:7">
      <c r="A95" s="40"/>
      <c r="D95" s="361"/>
      <c r="E95" s="62"/>
      <c r="F95" s="62"/>
      <c r="G95" s="62"/>
    </row>
    <row r="96" spans="1:7">
      <c r="A96" s="40"/>
      <c r="D96" s="361"/>
      <c r="E96" s="62"/>
      <c r="F96" s="62"/>
      <c r="G96" s="62"/>
    </row>
    <row r="97" spans="1:7">
      <c r="A97" s="40"/>
      <c r="D97" s="361"/>
      <c r="E97" s="62"/>
      <c r="F97" s="62"/>
      <c r="G97" s="62"/>
    </row>
    <row r="98" spans="1:7">
      <c r="A98" s="40"/>
      <c r="D98" s="361"/>
      <c r="E98" s="62"/>
      <c r="F98" s="62"/>
      <c r="G98" s="62"/>
    </row>
    <row r="99" spans="1:7">
      <c r="A99" s="40"/>
      <c r="D99" s="361"/>
      <c r="E99" s="62"/>
      <c r="F99" s="62"/>
      <c r="G99" s="62"/>
    </row>
    <row r="100" spans="1:7">
      <c r="A100" s="40"/>
    </row>
    <row r="101" spans="1:7">
      <c r="A101" s="33"/>
    </row>
    <row r="102" spans="1:7">
      <c r="A102" s="33"/>
    </row>
    <row r="103" spans="1:7">
      <c r="A103" s="33"/>
    </row>
    <row r="104" spans="1:7">
      <c r="A104" s="33"/>
    </row>
    <row r="105" spans="1:7">
      <c r="A105" s="33"/>
    </row>
    <row r="106" spans="1:7">
      <c r="A106" s="33"/>
    </row>
    <row r="107" spans="1:7">
      <c r="A107" s="33"/>
    </row>
    <row r="108" spans="1:7">
      <c r="A108" s="33"/>
    </row>
    <row r="109" spans="1:7">
      <c r="A109" s="33"/>
    </row>
    <row r="110" spans="1:7">
      <c r="A110" s="33"/>
    </row>
    <row r="111" spans="1:7">
      <c r="A111" s="33"/>
    </row>
    <row r="112" spans="1:7">
      <c r="A112" s="33"/>
    </row>
    <row r="113" spans="1:1">
      <c r="A113" s="33"/>
    </row>
    <row r="114" spans="1:1">
      <c r="A114" s="33"/>
    </row>
    <row r="115" spans="1:1">
      <c r="A115" s="33"/>
    </row>
    <row r="116" spans="1:1">
      <c r="A116" s="33"/>
    </row>
    <row r="117" spans="1:1">
      <c r="A117" s="33"/>
    </row>
    <row r="118" spans="1:1">
      <c r="A118" s="33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3"/>
    </row>
    <row r="124" spans="1:1">
      <c r="A124" s="33"/>
    </row>
    <row r="125" spans="1:1">
      <c r="A125" s="33"/>
    </row>
    <row r="126" spans="1:1">
      <c r="A126" s="33"/>
    </row>
    <row r="127" spans="1:1">
      <c r="A127" s="33"/>
    </row>
    <row r="128" spans="1:1">
      <c r="A128" s="33"/>
    </row>
    <row r="129" spans="1:1">
      <c r="A129" s="33"/>
    </row>
    <row r="130" spans="1:1">
      <c r="A130" s="33"/>
    </row>
    <row r="131" spans="1:1">
      <c r="A131" s="33"/>
    </row>
    <row r="132" spans="1:1">
      <c r="A132" s="33"/>
    </row>
    <row r="133" spans="1:1">
      <c r="A133" s="33"/>
    </row>
    <row r="134" spans="1:1">
      <c r="A134" s="33"/>
    </row>
    <row r="135" spans="1:1">
      <c r="A135" s="33"/>
    </row>
    <row r="136" spans="1:1">
      <c r="A136" s="33"/>
    </row>
    <row r="137" spans="1:1">
      <c r="A137" s="33"/>
    </row>
    <row r="138" spans="1:1">
      <c r="A138" s="33"/>
    </row>
    <row r="139" spans="1:1">
      <c r="A139" s="33"/>
    </row>
    <row r="140" spans="1:1">
      <c r="A140" s="33"/>
    </row>
    <row r="141" spans="1:1">
      <c r="A141" s="33"/>
    </row>
    <row r="142" spans="1:1">
      <c r="A142" s="33"/>
    </row>
    <row r="143" spans="1:1">
      <c r="A143" s="33"/>
    </row>
    <row r="144" spans="1:1">
      <c r="A144" s="33"/>
    </row>
    <row r="145" spans="1:1">
      <c r="A145" s="33"/>
    </row>
    <row r="146" spans="1:1">
      <c r="A146" s="33"/>
    </row>
    <row r="147" spans="1:1">
      <c r="A147" s="33"/>
    </row>
    <row r="148" spans="1:1">
      <c r="A148" s="33"/>
    </row>
    <row r="149" spans="1:1">
      <c r="A149" s="33"/>
    </row>
    <row r="150" spans="1:1">
      <c r="A150" s="33"/>
    </row>
    <row r="151" spans="1:1">
      <c r="A151" s="33"/>
    </row>
    <row r="152" spans="1:1">
      <c r="A152" s="33"/>
    </row>
    <row r="153" spans="1:1">
      <c r="A153" s="33"/>
    </row>
    <row r="154" spans="1:1">
      <c r="A154" s="33"/>
    </row>
    <row r="155" spans="1:1">
      <c r="A155" s="33"/>
    </row>
    <row r="156" spans="1:1">
      <c r="A156" s="33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  <row r="166" spans="1:1">
      <c r="A166" s="33"/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</sheetData>
  <mergeCells count="5">
    <mergeCell ref="F45:G45"/>
    <mergeCell ref="F44:G44"/>
    <mergeCell ref="B44:D44"/>
    <mergeCell ref="B45:D4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6"/>
  <sheetViews>
    <sheetView view="pageBreakPreview" zoomScale="55" zoomScaleNormal="75" zoomScaleSheetLayoutView="55" workbookViewId="0">
      <selection activeCell="T20" sqref="T20"/>
    </sheetView>
  </sheetViews>
  <sheetFormatPr defaultRowHeight="18.75"/>
  <cols>
    <col min="1" max="1" width="80.140625" style="21" customWidth="1"/>
    <col min="2" max="2" width="12.7109375" style="246" customWidth="1"/>
    <col min="3" max="7" width="25.7109375" style="246" customWidth="1"/>
    <col min="8" max="8" width="21.140625" style="246" customWidth="1"/>
    <col min="9" max="9" width="9.5703125" style="21" customWidth="1"/>
    <col min="10" max="10" width="9.85546875" style="21" customWidth="1"/>
    <col min="11" max="16384" width="9.140625" style="21"/>
  </cols>
  <sheetData>
    <row r="1" spans="1:8" ht="20.25">
      <c r="H1" s="34" t="s">
        <v>359</v>
      </c>
    </row>
    <row r="2" spans="1:8" ht="39" customHeight="1">
      <c r="A2" s="405" t="s">
        <v>131</v>
      </c>
      <c r="B2" s="405"/>
      <c r="C2" s="405"/>
      <c r="D2" s="405"/>
      <c r="E2" s="405"/>
      <c r="F2" s="405"/>
      <c r="G2" s="405"/>
      <c r="H2" s="405"/>
    </row>
    <row r="3" spans="1:8" ht="30" customHeight="1">
      <c r="A3" s="439" t="s">
        <v>396</v>
      </c>
      <c r="B3" s="439"/>
      <c r="C3" s="439"/>
      <c r="D3" s="439"/>
      <c r="E3" s="439"/>
      <c r="F3" s="439"/>
      <c r="G3" s="439"/>
      <c r="H3" s="439"/>
    </row>
    <row r="4" spans="1:8" ht="58.5" customHeight="1">
      <c r="A4" s="437" t="s">
        <v>160</v>
      </c>
      <c r="B4" s="403" t="s">
        <v>18</v>
      </c>
      <c r="C4" s="403" t="s">
        <v>140</v>
      </c>
      <c r="D4" s="403"/>
      <c r="E4" s="409" t="s">
        <v>454</v>
      </c>
      <c r="F4" s="409"/>
      <c r="G4" s="409"/>
      <c r="H4" s="409"/>
    </row>
    <row r="5" spans="1:8" ht="68.25" customHeight="1">
      <c r="A5" s="438"/>
      <c r="B5" s="403"/>
      <c r="C5" s="248" t="s">
        <v>452</v>
      </c>
      <c r="D5" s="248" t="s">
        <v>453</v>
      </c>
      <c r="E5" s="248" t="s">
        <v>150</v>
      </c>
      <c r="F5" s="248" t="s">
        <v>146</v>
      </c>
      <c r="G5" s="23" t="s">
        <v>156</v>
      </c>
      <c r="H5" s="23" t="s">
        <v>157</v>
      </c>
    </row>
    <row r="6" spans="1:8" ht="33.75" customHeight="1">
      <c r="A6" s="247">
        <v>1</v>
      </c>
      <c r="B6" s="248">
        <v>2</v>
      </c>
      <c r="C6" s="247">
        <v>3</v>
      </c>
      <c r="D6" s="248">
        <v>4</v>
      </c>
      <c r="E6" s="247">
        <v>5</v>
      </c>
      <c r="F6" s="248">
        <v>6</v>
      </c>
      <c r="G6" s="247">
        <v>7</v>
      </c>
      <c r="H6" s="248">
        <v>8</v>
      </c>
    </row>
    <row r="7" spans="1:8" s="24" customFormat="1" ht="71.25" customHeight="1">
      <c r="A7" s="253" t="s">
        <v>69</v>
      </c>
      <c r="B7" s="122">
        <v>4000</v>
      </c>
      <c r="C7" s="109">
        <f>SUM(C8:C13)</f>
        <v>67</v>
      </c>
      <c r="D7" s="109">
        <f>SUM(D8:D13)</f>
        <v>56</v>
      </c>
      <c r="E7" s="109">
        <f>SUM(E8:E13)</f>
        <v>360</v>
      </c>
      <c r="F7" s="109">
        <f>SUM(F8:F13)</f>
        <v>56</v>
      </c>
      <c r="G7" s="109">
        <f>F7-E7</f>
        <v>-304</v>
      </c>
      <c r="H7" s="123">
        <f>(F7/E7)*100</f>
        <v>15.555555555555555</v>
      </c>
    </row>
    <row r="8" spans="1:8" ht="62.25" customHeight="1">
      <c r="A8" s="124" t="s">
        <v>1</v>
      </c>
      <c r="B8" s="125" t="s">
        <v>134</v>
      </c>
      <c r="C8" s="110"/>
      <c r="D8" s="110"/>
      <c r="E8" s="110"/>
      <c r="F8" s="110"/>
      <c r="G8" s="110">
        <f t="shared" ref="G8:G13" si="0">F8-E8</f>
        <v>0</v>
      </c>
      <c r="H8" s="185" t="e">
        <f t="shared" ref="H8:H13" si="1">(F8/E8)*100</f>
        <v>#DIV/0!</v>
      </c>
    </row>
    <row r="9" spans="1:8" ht="57.75" customHeight="1">
      <c r="A9" s="124" t="s">
        <v>2</v>
      </c>
      <c r="B9" s="125">
        <v>4020</v>
      </c>
      <c r="C9" s="110">
        <v>8</v>
      </c>
      <c r="D9" s="110">
        <v>41</v>
      </c>
      <c r="E9" s="110">
        <v>360</v>
      </c>
      <c r="F9" s="110">
        <v>41</v>
      </c>
      <c r="G9" s="110">
        <f t="shared" si="0"/>
        <v>-319</v>
      </c>
      <c r="H9" s="126">
        <f t="shared" si="1"/>
        <v>11.388888888888889</v>
      </c>
    </row>
    <row r="10" spans="1:8" ht="70.5" customHeight="1">
      <c r="A10" s="124" t="s">
        <v>28</v>
      </c>
      <c r="B10" s="125">
        <v>4030</v>
      </c>
      <c r="C10" s="110">
        <v>59</v>
      </c>
      <c r="D10" s="110">
        <v>15</v>
      </c>
      <c r="E10" s="110"/>
      <c r="F10" s="110">
        <v>15</v>
      </c>
      <c r="G10" s="110">
        <f t="shared" si="0"/>
        <v>15</v>
      </c>
      <c r="H10" s="185" t="e">
        <f t="shared" si="1"/>
        <v>#DIV/0!</v>
      </c>
    </row>
    <row r="11" spans="1:8" ht="59.25" customHeight="1">
      <c r="A11" s="124" t="s">
        <v>3</v>
      </c>
      <c r="B11" s="125">
        <v>4040</v>
      </c>
      <c r="C11" s="110"/>
      <c r="D11" s="110"/>
      <c r="E11" s="110"/>
      <c r="F11" s="110"/>
      <c r="G11" s="110">
        <f t="shared" si="0"/>
        <v>0</v>
      </c>
      <c r="H11" s="185" t="e">
        <f t="shared" si="1"/>
        <v>#DIV/0!</v>
      </c>
    </row>
    <row r="12" spans="1:8" ht="70.5" customHeight="1">
      <c r="A12" s="124" t="s">
        <v>60</v>
      </c>
      <c r="B12" s="125">
        <v>4050</v>
      </c>
      <c r="C12" s="110"/>
      <c r="D12" s="110"/>
      <c r="E12" s="110"/>
      <c r="F12" s="110"/>
      <c r="G12" s="110">
        <f t="shared" si="0"/>
        <v>0</v>
      </c>
      <c r="H12" s="185" t="e">
        <f t="shared" si="1"/>
        <v>#DIV/0!</v>
      </c>
    </row>
    <row r="13" spans="1:8" ht="59.25" customHeight="1">
      <c r="A13" s="124" t="s">
        <v>210</v>
      </c>
      <c r="B13" s="125">
        <v>4060</v>
      </c>
      <c r="C13" s="110"/>
      <c r="D13" s="110"/>
      <c r="E13" s="110"/>
      <c r="F13" s="110"/>
      <c r="G13" s="110">
        <f t="shared" si="0"/>
        <v>0</v>
      </c>
      <c r="H13" s="185" t="e">
        <f t="shared" si="1"/>
        <v>#DIV/0!</v>
      </c>
    </row>
    <row r="14" spans="1:8" ht="20.25">
      <c r="A14" s="120"/>
      <c r="B14" s="120"/>
      <c r="C14" s="120"/>
      <c r="D14" s="120"/>
      <c r="E14" s="120"/>
      <c r="F14" s="120"/>
      <c r="G14" s="120"/>
      <c r="H14" s="120"/>
    </row>
    <row r="15" spans="1:8" ht="20.25">
      <c r="A15" s="120"/>
      <c r="B15" s="120"/>
      <c r="C15" s="120"/>
      <c r="D15" s="120"/>
      <c r="E15" s="120"/>
      <c r="F15" s="120"/>
      <c r="G15" s="120"/>
      <c r="H15" s="120"/>
    </row>
    <row r="16" spans="1:8" ht="20.25">
      <c r="A16" s="120"/>
      <c r="B16" s="120"/>
      <c r="C16" s="120"/>
      <c r="D16" s="120"/>
      <c r="E16" s="120"/>
      <c r="F16" s="120"/>
      <c r="G16" s="120"/>
      <c r="H16" s="120"/>
    </row>
    <row r="17" spans="1:9" ht="20.25">
      <c r="A17" s="120"/>
      <c r="B17" s="120"/>
      <c r="C17" s="120"/>
      <c r="D17" s="120"/>
      <c r="E17" s="120"/>
      <c r="F17" s="120"/>
      <c r="G17" s="120"/>
      <c r="H17" s="120"/>
    </row>
    <row r="18" spans="1:9" s="261" customFormat="1" ht="19.5" customHeight="1">
      <c r="A18" s="127"/>
      <c r="B18" s="121"/>
      <c r="C18" s="121"/>
      <c r="D18" s="121"/>
      <c r="E18" s="121"/>
      <c r="F18" s="121"/>
      <c r="G18" s="121"/>
      <c r="H18" s="121"/>
      <c r="I18" s="21"/>
    </row>
    <row r="19" spans="1:9" ht="54" customHeight="1">
      <c r="A19" s="128" t="s">
        <v>373</v>
      </c>
      <c r="B19" s="129"/>
      <c r="C19" s="436" t="s">
        <v>142</v>
      </c>
      <c r="D19" s="436"/>
      <c r="E19" s="130"/>
      <c r="F19" s="413" t="s">
        <v>490</v>
      </c>
      <c r="G19" s="413"/>
      <c r="H19" s="120"/>
    </row>
    <row r="20" spans="1:9" s="261" customFormat="1" ht="37.5" customHeight="1">
      <c r="A20" s="246" t="s">
        <v>65</v>
      </c>
      <c r="B20" s="21"/>
      <c r="C20" s="395" t="s">
        <v>66</v>
      </c>
      <c r="D20" s="395"/>
      <c r="E20" s="21"/>
      <c r="F20" s="391" t="s">
        <v>181</v>
      </c>
      <c r="G20" s="391"/>
    </row>
    <row r="21" spans="1:9">
      <c r="A21" s="33"/>
    </row>
    <row r="22" spans="1:9">
      <c r="A22" s="33"/>
    </row>
    <row r="23" spans="1:9">
      <c r="A23" s="33"/>
    </row>
    <row r="24" spans="1:9">
      <c r="A24" s="33"/>
    </row>
    <row r="25" spans="1:9">
      <c r="A25" s="33"/>
    </row>
    <row r="26" spans="1:9">
      <c r="A26" s="33"/>
    </row>
    <row r="27" spans="1:9">
      <c r="A27" s="33"/>
    </row>
    <row r="28" spans="1:9">
      <c r="A28" s="33"/>
    </row>
    <row r="29" spans="1:9">
      <c r="A29" s="33"/>
    </row>
    <row r="30" spans="1:9">
      <c r="A30" s="33"/>
    </row>
    <row r="31" spans="1:9">
      <c r="A31" s="33"/>
    </row>
    <row r="32" spans="1:9">
      <c r="A32" s="33"/>
    </row>
    <row r="33" spans="1:1">
      <c r="A33" s="33"/>
    </row>
    <row r="34" spans="1:1">
      <c r="A34" s="33"/>
    </row>
    <row r="35" spans="1:1">
      <c r="A35" s="33"/>
    </row>
    <row r="36" spans="1:1">
      <c r="A36" s="33"/>
    </row>
    <row r="37" spans="1:1">
      <c r="A37" s="33"/>
    </row>
    <row r="38" spans="1:1">
      <c r="A38" s="33"/>
    </row>
    <row r="39" spans="1:1">
      <c r="A39" s="33"/>
    </row>
    <row r="40" spans="1:1">
      <c r="A40" s="33"/>
    </row>
    <row r="41" spans="1:1">
      <c r="A41" s="33"/>
    </row>
    <row r="42" spans="1:1">
      <c r="A42" s="33"/>
    </row>
    <row r="43" spans="1:1">
      <c r="A43" s="33"/>
    </row>
    <row r="44" spans="1:1">
      <c r="A44" s="33"/>
    </row>
    <row r="45" spans="1:1">
      <c r="A45" s="33"/>
    </row>
    <row r="46" spans="1:1">
      <c r="A46" s="33"/>
    </row>
    <row r="47" spans="1:1">
      <c r="A47" s="33"/>
    </row>
    <row r="48" spans="1:1">
      <c r="A48" s="33"/>
    </row>
    <row r="49" spans="1:1">
      <c r="A49" s="33"/>
    </row>
    <row r="50" spans="1:1">
      <c r="A50" s="33"/>
    </row>
    <row r="51" spans="1:1">
      <c r="A51" s="33"/>
    </row>
    <row r="52" spans="1:1">
      <c r="A52" s="33"/>
    </row>
    <row r="53" spans="1:1">
      <c r="A53" s="33"/>
    </row>
    <row r="54" spans="1:1">
      <c r="A54" s="33"/>
    </row>
    <row r="55" spans="1:1">
      <c r="A55" s="33"/>
    </row>
    <row r="56" spans="1:1">
      <c r="A56" s="33"/>
    </row>
    <row r="57" spans="1:1">
      <c r="A57" s="33"/>
    </row>
    <row r="58" spans="1:1">
      <c r="A58" s="33"/>
    </row>
    <row r="59" spans="1:1">
      <c r="A59" s="33"/>
    </row>
    <row r="60" spans="1:1">
      <c r="A60" s="33"/>
    </row>
    <row r="61" spans="1:1">
      <c r="A61" s="33"/>
    </row>
    <row r="62" spans="1:1">
      <c r="A62" s="33"/>
    </row>
    <row r="63" spans="1:1">
      <c r="A63" s="33"/>
    </row>
    <row r="64" spans="1:1">
      <c r="A64" s="33"/>
    </row>
    <row r="65" spans="1:1">
      <c r="A65" s="33"/>
    </row>
    <row r="66" spans="1:1">
      <c r="A66" s="33"/>
    </row>
    <row r="67" spans="1:1">
      <c r="A67" s="33"/>
    </row>
    <row r="68" spans="1:1">
      <c r="A68" s="33"/>
    </row>
    <row r="69" spans="1:1">
      <c r="A69" s="33"/>
    </row>
    <row r="70" spans="1:1">
      <c r="A70" s="33"/>
    </row>
    <row r="71" spans="1:1">
      <c r="A71" s="33"/>
    </row>
    <row r="72" spans="1:1">
      <c r="A72" s="33"/>
    </row>
    <row r="73" spans="1:1">
      <c r="A73" s="33"/>
    </row>
    <row r="74" spans="1:1">
      <c r="A74" s="33"/>
    </row>
    <row r="75" spans="1:1">
      <c r="A75" s="33"/>
    </row>
    <row r="76" spans="1:1">
      <c r="A76" s="33"/>
    </row>
    <row r="77" spans="1:1">
      <c r="A77" s="33"/>
    </row>
    <row r="78" spans="1:1">
      <c r="A78" s="33"/>
    </row>
    <row r="79" spans="1:1">
      <c r="A79" s="33"/>
    </row>
    <row r="80" spans="1:1">
      <c r="A80" s="33"/>
    </row>
    <row r="81" spans="1:1">
      <c r="A81" s="33"/>
    </row>
    <row r="82" spans="1:1">
      <c r="A82" s="33"/>
    </row>
    <row r="83" spans="1:1">
      <c r="A83" s="33"/>
    </row>
    <row r="84" spans="1:1">
      <c r="A84" s="33"/>
    </row>
    <row r="85" spans="1:1">
      <c r="A85" s="33"/>
    </row>
    <row r="86" spans="1:1">
      <c r="A86" s="33"/>
    </row>
    <row r="87" spans="1:1">
      <c r="A87" s="33"/>
    </row>
    <row r="88" spans="1:1">
      <c r="A88" s="33"/>
    </row>
    <row r="89" spans="1:1">
      <c r="A89" s="33"/>
    </row>
    <row r="90" spans="1:1">
      <c r="A90" s="33"/>
    </row>
    <row r="91" spans="1:1">
      <c r="A91" s="33"/>
    </row>
    <row r="92" spans="1:1">
      <c r="A92" s="33"/>
    </row>
    <row r="93" spans="1:1">
      <c r="A93" s="33"/>
    </row>
    <row r="94" spans="1:1">
      <c r="A94" s="33"/>
    </row>
    <row r="95" spans="1:1">
      <c r="A95" s="33"/>
    </row>
    <row r="96" spans="1:1">
      <c r="A96" s="33"/>
    </row>
    <row r="97" spans="1:1">
      <c r="A97" s="33"/>
    </row>
    <row r="98" spans="1:1">
      <c r="A98" s="33"/>
    </row>
    <row r="99" spans="1:1">
      <c r="A99" s="33"/>
    </row>
    <row r="100" spans="1:1">
      <c r="A100" s="33"/>
    </row>
    <row r="101" spans="1:1">
      <c r="A101" s="33"/>
    </row>
    <row r="102" spans="1:1">
      <c r="A102" s="33"/>
    </row>
    <row r="103" spans="1:1">
      <c r="A103" s="33"/>
    </row>
    <row r="104" spans="1:1">
      <c r="A104" s="33"/>
    </row>
    <row r="105" spans="1:1">
      <c r="A105" s="33"/>
    </row>
    <row r="106" spans="1:1">
      <c r="A106" s="33"/>
    </row>
    <row r="107" spans="1:1">
      <c r="A107" s="33"/>
    </row>
    <row r="108" spans="1:1">
      <c r="A108" s="33"/>
    </row>
    <row r="109" spans="1:1">
      <c r="A109" s="33"/>
    </row>
    <row r="110" spans="1:1">
      <c r="A110" s="33"/>
    </row>
    <row r="111" spans="1:1">
      <c r="A111" s="33"/>
    </row>
    <row r="112" spans="1:1">
      <c r="A112" s="33"/>
    </row>
    <row r="113" spans="1:1">
      <c r="A113" s="33"/>
    </row>
    <row r="114" spans="1:1">
      <c r="A114" s="33"/>
    </row>
    <row r="115" spans="1:1">
      <c r="A115" s="33"/>
    </row>
    <row r="116" spans="1:1">
      <c r="A116" s="33"/>
    </row>
    <row r="117" spans="1:1">
      <c r="A117" s="33"/>
    </row>
    <row r="118" spans="1:1">
      <c r="A118" s="33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3"/>
    </row>
    <row r="124" spans="1:1">
      <c r="A124" s="33"/>
    </row>
    <row r="125" spans="1:1">
      <c r="A125" s="33"/>
    </row>
    <row r="126" spans="1:1">
      <c r="A126" s="33"/>
    </row>
    <row r="127" spans="1:1">
      <c r="A127" s="33"/>
    </row>
    <row r="128" spans="1:1">
      <c r="A128" s="33"/>
    </row>
    <row r="129" spans="1:1">
      <c r="A129" s="33"/>
    </row>
    <row r="130" spans="1:1">
      <c r="A130" s="33"/>
    </row>
    <row r="131" spans="1:1">
      <c r="A131" s="33"/>
    </row>
    <row r="132" spans="1:1">
      <c r="A132" s="33"/>
    </row>
    <row r="133" spans="1:1">
      <c r="A133" s="33"/>
    </row>
    <row r="134" spans="1:1">
      <c r="A134" s="33"/>
    </row>
    <row r="135" spans="1:1">
      <c r="A135" s="33"/>
    </row>
    <row r="136" spans="1:1">
      <c r="A136" s="33"/>
    </row>
    <row r="137" spans="1:1">
      <c r="A137" s="33"/>
    </row>
    <row r="138" spans="1:1">
      <c r="A138" s="33"/>
    </row>
    <row r="139" spans="1:1">
      <c r="A139" s="33"/>
    </row>
    <row r="140" spans="1:1">
      <c r="A140" s="33"/>
    </row>
    <row r="141" spans="1:1">
      <c r="A141" s="33"/>
    </row>
    <row r="142" spans="1:1">
      <c r="A142" s="33"/>
    </row>
    <row r="143" spans="1:1">
      <c r="A143" s="33"/>
    </row>
    <row r="144" spans="1:1">
      <c r="A144" s="33"/>
    </row>
    <row r="145" spans="1:1">
      <c r="A145" s="33"/>
    </row>
    <row r="146" spans="1:1">
      <c r="A146" s="33"/>
    </row>
    <row r="147" spans="1:1">
      <c r="A147" s="33"/>
    </row>
    <row r="148" spans="1:1">
      <c r="A148" s="33"/>
    </row>
    <row r="149" spans="1:1">
      <c r="A149" s="33"/>
    </row>
    <row r="150" spans="1:1">
      <c r="A150" s="33"/>
    </row>
    <row r="151" spans="1:1">
      <c r="A151" s="33"/>
    </row>
    <row r="152" spans="1:1">
      <c r="A152" s="33"/>
    </row>
    <row r="153" spans="1:1">
      <c r="A153" s="33"/>
    </row>
    <row r="154" spans="1:1">
      <c r="A154" s="33"/>
    </row>
    <row r="155" spans="1:1">
      <c r="A155" s="33"/>
    </row>
    <row r="156" spans="1:1">
      <c r="A156" s="33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  <row r="166" spans="1:1">
      <c r="A166" s="33"/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</sheetData>
  <mergeCells count="10">
    <mergeCell ref="A4:A5"/>
    <mergeCell ref="A2:H2"/>
    <mergeCell ref="B4:B5"/>
    <mergeCell ref="A3:H3"/>
    <mergeCell ref="C20:D20"/>
    <mergeCell ref="C4:D4"/>
    <mergeCell ref="E4:H4"/>
    <mergeCell ref="C19:D19"/>
    <mergeCell ref="F19:G19"/>
    <mergeCell ref="F20:G20"/>
  </mergeCells>
  <phoneticPr fontId="0" type="noConversion"/>
  <pageMargins left="0.23622047244094491" right="0.15748031496062992" top="0.19685039370078741" bottom="0.19685039370078741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0"/>
  <sheetViews>
    <sheetView view="pageBreakPreview" topLeftCell="A4" zoomScale="80" zoomScaleNormal="100" zoomScaleSheetLayoutView="80" workbookViewId="0">
      <selection activeCell="J22" sqref="J22"/>
    </sheetView>
  </sheetViews>
  <sheetFormatPr defaultRowHeight="18.75"/>
  <cols>
    <col min="1" max="1" width="70.28515625" style="21" customWidth="1"/>
    <col min="2" max="2" width="16" style="246" customWidth="1"/>
    <col min="3" max="3" width="19.85546875" style="246" customWidth="1"/>
    <col min="4" max="4" width="21.28515625" style="246" customWidth="1"/>
    <col min="5" max="5" width="23.42578125" style="246" customWidth="1"/>
    <col min="6" max="6" width="22.28515625" style="246" customWidth="1"/>
    <col min="7" max="7" width="24.140625" style="246" customWidth="1"/>
    <col min="8" max="16384" width="9.140625" style="21"/>
  </cols>
  <sheetData>
    <row r="2" spans="1:7" ht="33.75" customHeight="1">
      <c r="A2" s="440" t="s">
        <v>432</v>
      </c>
      <c r="B2" s="440"/>
      <c r="C2" s="440"/>
      <c r="D2" s="440"/>
      <c r="E2" s="440"/>
      <c r="F2" s="440"/>
      <c r="G2" s="440"/>
    </row>
    <row r="3" spans="1:7" ht="17.25" customHeight="1">
      <c r="A3" s="254"/>
      <c r="B3" s="36"/>
      <c r="C3" s="36"/>
      <c r="D3" s="254"/>
      <c r="E3" s="254"/>
      <c r="F3" s="254"/>
      <c r="G3" s="36"/>
    </row>
    <row r="4" spans="1:7" ht="62.25" customHeight="1">
      <c r="A4" s="270" t="s">
        <v>160</v>
      </c>
      <c r="B4" s="66" t="s">
        <v>18</v>
      </c>
      <c r="C4" s="66" t="s">
        <v>456</v>
      </c>
      <c r="D4" s="66" t="s">
        <v>457</v>
      </c>
      <c r="E4" s="66" t="s">
        <v>460</v>
      </c>
      <c r="F4" s="66" t="s">
        <v>411</v>
      </c>
      <c r="G4" s="131" t="s">
        <v>440</v>
      </c>
    </row>
    <row r="5" spans="1:7" ht="23.25" customHeight="1">
      <c r="A5" s="92">
        <v>1</v>
      </c>
      <c r="B5" s="258">
        <v>2</v>
      </c>
      <c r="C5" s="258">
        <v>3</v>
      </c>
      <c r="D5" s="258">
        <v>4</v>
      </c>
      <c r="E5" s="258">
        <v>5</v>
      </c>
      <c r="F5" s="258">
        <v>6</v>
      </c>
      <c r="G5" s="258">
        <v>7</v>
      </c>
    </row>
    <row r="6" spans="1:7" ht="39" customHeight="1">
      <c r="A6" s="132" t="s">
        <v>69</v>
      </c>
      <c r="B6" s="112">
        <v>4000</v>
      </c>
      <c r="C6" s="231">
        <f>C7+C15</f>
        <v>67</v>
      </c>
      <c r="D6" s="231">
        <f>D7+D15</f>
        <v>360</v>
      </c>
      <c r="E6" s="231">
        <f>E7+E15</f>
        <v>55.5</v>
      </c>
      <c r="F6" s="106">
        <f>E6-D6</f>
        <v>-304.5</v>
      </c>
      <c r="G6" s="133">
        <f>(E6/D6)*100</f>
        <v>15.416666666666668</v>
      </c>
    </row>
    <row r="7" spans="1:7" s="24" customFormat="1" ht="29.25" customHeight="1">
      <c r="A7" s="134" t="s">
        <v>2</v>
      </c>
      <c r="B7" s="113">
        <v>4020</v>
      </c>
      <c r="C7" s="232">
        <f>SUM(C8:C14,)</f>
        <v>8</v>
      </c>
      <c r="D7" s="232">
        <f>SUM(D8:D14,)</f>
        <v>360</v>
      </c>
      <c r="E7" s="232">
        <f>SUM(E8:E14,)</f>
        <v>41</v>
      </c>
      <c r="F7" s="107">
        <f>E7-D7</f>
        <v>-319</v>
      </c>
      <c r="G7" s="135">
        <f>(E7/D7)*100</f>
        <v>11.388888888888889</v>
      </c>
    </row>
    <row r="8" spans="1:7" s="24" customFormat="1" ht="20.25" customHeight="1">
      <c r="A8" s="136" t="s">
        <v>493</v>
      </c>
      <c r="B8" s="114"/>
      <c r="C8" s="234">
        <v>8</v>
      </c>
      <c r="D8" s="233"/>
      <c r="E8" s="233"/>
      <c r="F8" s="135">
        <f t="shared" ref="F8" si="0">E8-D8</f>
        <v>0</v>
      </c>
      <c r="G8" s="135"/>
    </row>
    <row r="9" spans="1:7" s="24" customFormat="1" ht="20.25" customHeight="1">
      <c r="A9" s="136" t="s">
        <v>551</v>
      </c>
      <c r="B9" s="114"/>
      <c r="C9" s="234"/>
      <c r="D9" s="233">
        <v>90</v>
      </c>
      <c r="E9" s="233"/>
      <c r="F9" s="107">
        <f>E9-D9</f>
        <v>-90</v>
      </c>
      <c r="G9" s="135">
        <f t="shared" ref="G9:G10" si="1">(E9/D9)*100</f>
        <v>0</v>
      </c>
    </row>
    <row r="10" spans="1:7" s="24" customFormat="1" ht="20.25" customHeight="1">
      <c r="A10" s="136" t="s">
        <v>552</v>
      </c>
      <c r="B10" s="114"/>
      <c r="C10" s="234"/>
      <c r="D10" s="233">
        <v>270</v>
      </c>
      <c r="E10" s="233"/>
      <c r="F10" s="107">
        <f t="shared" ref="F10:F14" si="2">E10-D10</f>
        <v>-270</v>
      </c>
      <c r="G10" s="135">
        <f t="shared" si="1"/>
        <v>0</v>
      </c>
    </row>
    <row r="11" spans="1:7" s="24" customFormat="1" ht="20.25" customHeight="1">
      <c r="A11" s="136" t="s">
        <v>553</v>
      </c>
      <c r="B11" s="114"/>
      <c r="C11" s="234"/>
      <c r="D11" s="233"/>
      <c r="E11" s="233">
        <v>6</v>
      </c>
      <c r="F11" s="107">
        <f t="shared" si="2"/>
        <v>6</v>
      </c>
      <c r="G11" s="135"/>
    </row>
    <row r="12" spans="1:7" s="24" customFormat="1" ht="20.25" customHeight="1">
      <c r="A12" s="136" t="s">
        <v>554</v>
      </c>
      <c r="B12" s="114"/>
      <c r="C12" s="234"/>
      <c r="D12" s="233"/>
      <c r="E12" s="233">
        <v>8</v>
      </c>
      <c r="F12" s="107">
        <f t="shared" si="2"/>
        <v>8</v>
      </c>
      <c r="G12" s="135"/>
    </row>
    <row r="13" spans="1:7" s="24" customFormat="1" ht="20.25" customHeight="1">
      <c r="A13" s="136" t="s">
        <v>555</v>
      </c>
      <c r="B13" s="114"/>
      <c r="C13" s="234"/>
      <c r="D13" s="233"/>
      <c r="E13" s="233">
        <v>21</v>
      </c>
      <c r="F13" s="107">
        <f t="shared" si="2"/>
        <v>21</v>
      </c>
      <c r="G13" s="135"/>
    </row>
    <row r="14" spans="1:7" s="24" customFormat="1" ht="20.25" customHeight="1">
      <c r="A14" s="136" t="s">
        <v>556</v>
      </c>
      <c r="B14" s="114"/>
      <c r="C14" s="234"/>
      <c r="D14" s="233"/>
      <c r="E14" s="233">
        <v>6</v>
      </c>
      <c r="F14" s="107">
        <f t="shared" si="2"/>
        <v>6</v>
      </c>
      <c r="G14" s="135"/>
    </row>
    <row r="15" spans="1:7" s="24" customFormat="1" ht="38.25" customHeight="1">
      <c r="A15" s="134" t="s">
        <v>28</v>
      </c>
      <c r="B15" s="113">
        <v>4030</v>
      </c>
      <c r="C15" s="232">
        <f>SUM(C16:C24,)</f>
        <v>59.000000000000007</v>
      </c>
      <c r="D15" s="232">
        <f>SUM(D16:D25,)</f>
        <v>0</v>
      </c>
      <c r="E15" s="232">
        <f>SUM(E16:E25,)</f>
        <v>14.5</v>
      </c>
      <c r="F15" s="107">
        <f>E15-D15</f>
        <v>14.5</v>
      </c>
      <c r="G15" s="135"/>
    </row>
    <row r="16" spans="1:7" s="24" customFormat="1" ht="23.25" customHeight="1">
      <c r="A16" s="136" t="s">
        <v>494</v>
      </c>
      <c r="B16" s="114"/>
      <c r="C16" s="234">
        <v>3</v>
      </c>
      <c r="D16" s="233"/>
      <c r="E16" s="233"/>
      <c r="F16" s="107">
        <f t="shared" ref="F16:F25" si="3">E16-D16</f>
        <v>0</v>
      </c>
      <c r="G16" s="135"/>
    </row>
    <row r="17" spans="1:7" s="24" customFormat="1" ht="23.25" customHeight="1">
      <c r="A17" s="136" t="s">
        <v>495</v>
      </c>
      <c r="B17" s="114"/>
      <c r="C17" s="234">
        <v>11.8</v>
      </c>
      <c r="D17" s="233"/>
      <c r="E17" s="233"/>
      <c r="F17" s="107">
        <f t="shared" si="3"/>
        <v>0</v>
      </c>
      <c r="G17" s="135"/>
    </row>
    <row r="18" spans="1:7" s="24" customFormat="1" ht="23.25" customHeight="1">
      <c r="A18" s="136" t="s">
        <v>496</v>
      </c>
      <c r="B18" s="114"/>
      <c r="C18" s="234">
        <v>25.6</v>
      </c>
      <c r="D18" s="233"/>
      <c r="E18" s="233"/>
      <c r="F18" s="107">
        <f t="shared" si="3"/>
        <v>0</v>
      </c>
      <c r="G18" s="135"/>
    </row>
    <row r="19" spans="1:7" s="24" customFormat="1" ht="23.25" customHeight="1">
      <c r="A19" s="136" t="s">
        <v>497</v>
      </c>
      <c r="B19" s="114"/>
      <c r="C19" s="234">
        <v>4.5</v>
      </c>
      <c r="D19" s="233"/>
      <c r="E19" s="233">
        <v>7</v>
      </c>
      <c r="F19" s="107">
        <f t="shared" si="3"/>
        <v>7</v>
      </c>
      <c r="G19" s="135"/>
    </row>
    <row r="20" spans="1:7" s="24" customFormat="1" ht="23.25" customHeight="1">
      <c r="A20" s="136" t="s">
        <v>498</v>
      </c>
      <c r="B20" s="114"/>
      <c r="C20" s="234">
        <v>2</v>
      </c>
      <c r="D20" s="233"/>
      <c r="E20" s="233">
        <v>4</v>
      </c>
      <c r="F20" s="107">
        <f t="shared" si="3"/>
        <v>4</v>
      </c>
      <c r="G20" s="135"/>
    </row>
    <row r="21" spans="1:7" s="24" customFormat="1" ht="23.25" customHeight="1">
      <c r="A21" s="136" t="s">
        <v>499</v>
      </c>
      <c r="B21" s="114"/>
      <c r="C21" s="234">
        <v>1.6</v>
      </c>
      <c r="D21" s="233"/>
      <c r="E21" s="233"/>
      <c r="F21" s="107">
        <f t="shared" si="3"/>
        <v>0</v>
      </c>
      <c r="G21" s="135"/>
    </row>
    <row r="22" spans="1:7" s="24" customFormat="1" ht="23.25" customHeight="1">
      <c r="A22" s="136" t="s">
        <v>500</v>
      </c>
      <c r="B22" s="114"/>
      <c r="C22" s="234">
        <v>3.5</v>
      </c>
      <c r="D22" s="233"/>
      <c r="E22" s="233"/>
      <c r="F22" s="107">
        <f t="shared" si="3"/>
        <v>0</v>
      </c>
      <c r="G22" s="135"/>
    </row>
    <row r="23" spans="1:7" s="24" customFormat="1" ht="23.25" customHeight="1">
      <c r="A23" s="136" t="s">
        <v>501</v>
      </c>
      <c r="B23" s="114"/>
      <c r="C23" s="234">
        <v>4.9000000000000004</v>
      </c>
      <c r="D23" s="233"/>
      <c r="E23" s="233"/>
      <c r="F23" s="107">
        <f t="shared" si="3"/>
        <v>0</v>
      </c>
      <c r="G23" s="135"/>
    </row>
    <row r="24" spans="1:7" s="24" customFormat="1" ht="23.25" customHeight="1">
      <c r="A24" s="136" t="s">
        <v>502</v>
      </c>
      <c r="B24" s="114"/>
      <c r="C24" s="234">
        <v>2.1</v>
      </c>
      <c r="D24" s="233"/>
      <c r="E24" s="233"/>
      <c r="F24" s="107">
        <f t="shared" si="3"/>
        <v>0</v>
      </c>
      <c r="G24" s="135"/>
    </row>
    <row r="25" spans="1:7" s="24" customFormat="1" ht="23.25" customHeight="1">
      <c r="A25" s="136" t="s">
        <v>530</v>
      </c>
      <c r="B25" s="114"/>
      <c r="C25" s="234"/>
      <c r="D25" s="233"/>
      <c r="E25" s="325">
        <v>3.5</v>
      </c>
      <c r="F25" s="107">
        <f t="shared" si="3"/>
        <v>3.5</v>
      </c>
      <c r="G25" s="135"/>
    </row>
    <row r="26" spans="1:7" s="24" customFormat="1" ht="23.25" customHeight="1">
      <c r="A26" s="381"/>
      <c r="B26" s="197"/>
      <c r="C26" s="593"/>
      <c r="D26" s="594"/>
      <c r="E26" s="595"/>
      <c r="F26" s="596"/>
      <c r="G26" s="597"/>
    </row>
    <row r="27" spans="1:7" s="24" customFormat="1" ht="41.25" customHeight="1">
      <c r="A27" s="381"/>
      <c r="B27" s="197"/>
      <c r="C27" s="593"/>
      <c r="D27" s="594"/>
      <c r="E27" s="595"/>
      <c r="F27" s="596"/>
      <c r="G27" s="597"/>
    </row>
    <row r="28" spans="1:7" ht="14.25" customHeight="1">
      <c r="A28" s="40"/>
      <c r="D28" s="255"/>
      <c r="E28" s="271"/>
      <c r="F28" s="62"/>
      <c r="G28" s="62"/>
    </row>
    <row r="29" spans="1:7" ht="26.25" customHeight="1">
      <c r="A29" s="137" t="s">
        <v>373</v>
      </c>
      <c r="B29" s="420" t="s">
        <v>80</v>
      </c>
      <c r="C29" s="420"/>
      <c r="D29" s="420"/>
      <c r="E29" s="138"/>
      <c r="F29" s="413" t="s">
        <v>490</v>
      </c>
      <c r="G29" s="413"/>
    </row>
    <row r="30" spans="1:7">
      <c r="A30" s="246" t="s">
        <v>375</v>
      </c>
      <c r="B30" s="395" t="s">
        <v>66</v>
      </c>
      <c r="C30" s="395"/>
      <c r="D30" s="395"/>
      <c r="E30" s="21"/>
      <c r="F30" s="391" t="s">
        <v>181</v>
      </c>
      <c r="G30" s="391"/>
    </row>
    <row r="31" spans="1:7">
      <c r="A31" s="40"/>
      <c r="D31" s="255"/>
      <c r="E31" s="62"/>
      <c r="F31" s="62"/>
      <c r="G31" s="62"/>
    </row>
    <row r="32" spans="1:7">
      <c r="A32" s="40"/>
      <c r="D32" s="255"/>
      <c r="E32" s="62"/>
      <c r="F32" s="62"/>
      <c r="G32" s="62"/>
    </row>
    <row r="33" spans="1:7">
      <c r="A33" s="40"/>
      <c r="D33" s="255"/>
      <c r="E33" s="62"/>
      <c r="F33" s="62"/>
      <c r="G33" s="62"/>
    </row>
    <row r="34" spans="1:7">
      <c r="A34" s="40"/>
      <c r="D34" s="255"/>
      <c r="E34" s="62"/>
      <c r="F34" s="62"/>
      <c r="G34" s="62"/>
    </row>
    <row r="35" spans="1:7">
      <c r="A35" s="40"/>
      <c r="D35" s="255"/>
      <c r="E35" s="62"/>
      <c r="F35" s="62"/>
      <c r="G35" s="62"/>
    </row>
    <row r="36" spans="1:7">
      <c r="A36" s="40"/>
      <c r="D36" s="255"/>
      <c r="E36" s="62"/>
      <c r="F36" s="62"/>
      <c r="G36" s="62"/>
    </row>
    <row r="37" spans="1:7">
      <c r="A37" s="40"/>
      <c r="D37" s="255"/>
      <c r="E37" s="62"/>
      <c r="F37" s="62"/>
      <c r="G37" s="62"/>
    </row>
    <row r="38" spans="1:7">
      <c r="A38" s="40"/>
      <c r="D38" s="255"/>
      <c r="E38" s="62"/>
      <c r="F38" s="62"/>
      <c r="G38" s="62"/>
    </row>
    <row r="39" spans="1:7">
      <c r="A39" s="40"/>
      <c r="D39" s="255"/>
      <c r="E39" s="62"/>
      <c r="F39" s="62"/>
      <c r="G39" s="62"/>
    </row>
    <row r="40" spans="1:7">
      <c r="A40" s="40"/>
      <c r="D40" s="255"/>
      <c r="E40" s="62"/>
      <c r="F40" s="62"/>
      <c r="G40" s="62"/>
    </row>
    <row r="41" spans="1:7">
      <c r="A41" s="40"/>
      <c r="D41" s="255"/>
      <c r="E41" s="62"/>
      <c r="F41" s="62"/>
      <c r="G41" s="62"/>
    </row>
    <row r="42" spans="1:7">
      <c r="A42" s="40"/>
      <c r="D42" s="255"/>
      <c r="E42" s="62"/>
      <c r="F42" s="62"/>
      <c r="G42" s="62"/>
    </row>
    <row r="43" spans="1:7">
      <c r="A43" s="40"/>
      <c r="D43" s="255"/>
      <c r="E43" s="62"/>
      <c r="F43" s="62"/>
      <c r="G43" s="62"/>
    </row>
    <row r="44" spans="1:7">
      <c r="A44" s="40"/>
      <c r="D44" s="255"/>
      <c r="E44" s="62"/>
      <c r="F44" s="62"/>
      <c r="G44" s="62"/>
    </row>
    <row r="45" spans="1:7">
      <c r="A45" s="40"/>
      <c r="D45" s="255"/>
      <c r="E45" s="62"/>
      <c r="F45" s="62"/>
      <c r="G45" s="62"/>
    </row>
    <row r="46" spans="1:7">
      <c r="A46" s="40"/>
      <c r="D46" s="255"/>
      <c r="E46" s="62"/>
      <c r="F46" s="62"/>
      <c r="G46" s="62"/>
    </row>
    <row r="47" spans="1:7">
      <c r="A47" s="40"/>
      <c r="D47" s="255"/>
      <c r="E47" s="62"/>
      <c r="F47" s="62"/>
      <c r="G47" s="62"/>
    </row>
    <row r="48" spans="1:7">
      <c r="A48" s="40"/>
      <c r="D48" s="255"/>
      <c r="E48" s="62"/>
      <c r="F48" s="62"/>
      <c r="G48" s="62"/>
    </row>
    <row r="49" spans="1:7">
      <c r="A49" s="40"/>
      <c r="D49" s="255"/>
      <c r="E49" s="62"/>
      <c r="F49" s="62"/>
      <c r="G49" s="62"/>
    </row>
    <row r="50" spans="1:7">
      <c r="A50" s="40"/>
      <c r="D50" s="255"/>
      <c r="E50" s="62"/>
      <c r="F50" s="62"/>
      <c r="G50" s="62"/>
    </row>
    <row r="51" spans="1:7">
      <c r="A51" s="40"/>
      <c r="D51" s="255"/>
      <c r="E51" s="62"/>
      <c r="F51" s="62"/>
      <c r="G51" s="62"/>
    </row>
    <row r="52" spans="1:7">
      <c r="A52" s="40"/>
      <c r="D52" s="255"/>
      <c r="E52" s="62"/>
      <c r="F52" s="62"/>
      <c r="G52" s="62"/>
    </row>
    <row r="53" spans="1:7">
      <c r="A53" s="40"/>
      <c r="D53" s="255"/>
      <c r="E53" s="62"/>
      <c r="F53" s="62"/>
      <c r="G53" s="62"/>
    </row>
    <row r="54" spans="1:7">
      <c r="A54" s="40"/>
      <c r="D54" s="255"/>
      <c r="E54" s="62"/>
      <c r="F54" s="62"/>
      <c r="G54" s="62"/>
    </row>
    <row r="55" spans="1:7">
      <c r="A55" s="40"/>
      <c r="D55" s="255"/>
      <c r="E55" s="62"/>
      <c r="F55" s="62"/>
      <c r="G55" s="62"/>
    </row>
    <row r="56" spans="1:7">
      <c r="A56" s="40"/>
      <c r="D56" s="255"/>
      <c r="E56" s="62"/>
      <c r="F56" s="62"/>
      <c r="G56" s="62"/>
    </row>
    <row r="57" spans="1:7">
      <c r="A57" s="40"/>
      <c r="D57" s="255"/>
      <c r="E57" s="62"/>
      <c r="F57" s="62"/>
      <c r="G57" s="62"/>
    </row>
    <row r="58" spans="1:7">
      <c r="A58" s="40"/>
      <c r="D58" s="255"/>
      <c r="E58" s="62"/>
      <c r="F58" s="62"/>
      <c r="G58" s="62"/>
    </row>
    <row r="59" spans="1:7">
      <c r="A59" s="40"/>
      <c r="D59" s="255"/>
      <c r="E59" s="62"/>
      <c r="F59" s="62"/>
      <c r="G59" s="62"/>
    </row>
    <row r="60" spans="1:7">
      <c r="A60" s="40"/>
      <c r="D60" s="255"/>
      <c r="E60" s="62"/>
      <c r="F60" s="62"/>
      <c r="G60" s="62"/>
    </row>
    <row r="61" spans="1:7">
      <c r="A61" s="40"/>
      <c r="D61" s="255"/>
      <c r="E61" s="62"/>
      <c r="F61" s="62"/>
      <c r="G61" s="62"/>
    </row>
    <row r="62" spans="1:7">
      <c r="A62" s="40"/>
      <c r="D62" s="255"/>
      <c r="E62" s="62"/>
      <c r="F62" s="62"/>
      <c r="G62" s="62"/>
    </row>
    <row r="63" spans="1:7">
      <c r="A63" s="40"/>
      <c r="D63" s="255"/>
      <c r="E63" s="62"/>
      <c r="F63" s="62"/>
      <c r="G63" s="62"/>
    </row>
    <row r="64" spans="1:7">
      <c r="A64" s="40"/>
      <c r="D64" s="255"/>
      <c r="E64" s="62"/>
      <c r="F64" s="62"/>
      <c r="G64" s="62"/>
    </row>
    <row r="65" spans="1:7">
      <c r="A65" s="40"/>
      <c r="D65" s="255"/>
      <c r="E65" s="62"/>
      <c r="F65" s="62"/>
      <c r="G65" s="62"/>
    </row>
    <row r="66" spans="1:7">
      <c r="A66" s="40"/>
      <c r="D66" s="255"/>
      <c r="E66" s="62"/>
      <c r="F66" s="62"/>
      <c r="G66" s="62"/>
    </row>
    <row r="67" spans="1:7">
      <c r="A67" s="40"/>
      <c r="D67" s="255"/>
      <c r="E67" s="62"/>
      <c r="F67" s="62"/>
      <c r="G67" s="62"/>
    </row>
    <row r="68" spans="1:7">
      <c r="A68" s="40"/>
      <c r="D68" s="255"/>
      <c r="E68" s="62"/>
      <c r="F68" s="62"/>
      <c r="G68" s="62"/>
    </row>
    <row r="69" spans="1:7">
      <c r="A69" s="40"/>
      <c r="D69" s="255"/>
      <c r="E69" s="62"/>
      <c r="F69" s="62"/>
      <c r="G69" s="62"/>
    </row>
    <row r="70" spans="1:7">
      <c r="A70" s="40"/>
      <c r="D70" s="255"/>
      <c r="E70" s="62"/>
      <c r="F70" s="62"/>
      <c r="G70" s="62"/>
    </row>
    <row r="71" spans="1:7">
      <c r="A71" s="40"/>
      <c r="D71" s="255"/>
      <c r="E71" s="62"/>
      <c r="F71" s="62"/>
      <c r="G71" s="62"/>
    </row>
    <row r="72" spans="1:7">
      <c r="A72" s="40"/>
      <c r="D72" s="255"/>
      <c r="E72" s="62"/>
      <c r="F72" s="62"/>
      <c r="G72" s="62"/>
    </row>
    <row r="73" spans="1:7">
      <c r="A73" s="40"/>
      <c r="D73" s="255"/>
      <c r="E73" s="62"/>
      <c r="F73" s="62"/>
      <c r="G73" s="62"/>
    </row>
    <row r="74" spans="1:7">
      <c r="A74" s="40"/>
      <c r="D74" s="255"/>
      <c r="E74" s="62"/>
      <c r="F74" s="62"/>
      <c r="G74" s="62"/>
    </row>
    <row r="75" spans="1:7">
      <c r="A75" s="40"/>
      <c r="D75" s="255"/>
      <c r="E75" s="62"/>
      <c r="F75" s="62"/>
      <c r="G75" s="62"/>
    </row>
    <row r="76" spans="1:7">
      <c r="A76" s="40"/>
      <c r="D76" s="255"/>
      <c r="E76" s="62"/>
      <c r="F76" s="62"/>
      <c r="G76" s="62"/>
    </row>
    <row r="77" spans="1:7">
      <c r="A77" s="40"/>
      <c r="D77" s="255"/>
      <c r="E77" s="62"/>
      <c r="F77" s="62"/>
      <c r="G77" s="62"/>
    </row>
    <row r="78" spans="1:7">
      <c r="A78" s="40"/>
      <c r="D78" s="255"/>
      <c r="E78" s="62"/>
      <c r="F78" s="62"/>
      <c r="G78" s="62"/>
    </row>
    <row r="79" spans="1:7">
      <c r="A79" s="40"/>
      <c r="D79" s="255"/>
      <c r="E79" s="62"/>
      <c r="F79" s="62"/>
      <c r="G79" s="62"/>
    </row>
    <row r="80" spans="1:7">
      <c r="A80" s="40"/>
      <c r="D80" s="255"/>
      <c r="E80" s="62"/>
      <c r="F80" s="62"/>
      <c r="G80" s="62"/>
    </row>
    <row r="81" spans="1:7">
      <c r="A81" s="40"/>
      <c r="D81" s="255"/>
      <c r="E81" s="62"/>
      <c r="F81" s="62"/>
      <c r="G81" s="62"/>
    </row>
    <row r="82" spans="1:7">
      <c r="A82" s="40"/>
      <c r="D82" s="255"/>
      <c r="E82" s="62"/>
      <c r="F82" s="62"/>
      <c r="G82" s="62"/>
    </row>
    <row r="83" spans="1:7">
      <c r="A83" s="40"/>
    </row>
    <row r="84" spans="1:7">
      <c r="A84" s="33"/>
    </row>
    <row r="85" spans="1:7">
      <c r="A85" s="33"/>
    </row>
    <row r="86" spans="1:7">
      <c r="A86" s="33"/>
    </row>
    <row r="87" spans="1:7">
      <c r="A87" s="33"/>
    </row>
    <row r="88" spans="1:7">
      <c r="A88" s="33"/>
    </row>
    <row r="89" spans="1:7">
      <c r="A89" s="33"/>
    </row>
    <row r="90" spans="1:7">
      <c r="A90" s="33"/>
    </row>
    <row r="91" spans="1:7">
      <c r="A91" s="33"/>
    </row>
    <row r="92" spans="1:7">
      <c r="A92" s="33"/>
    </row>
    <row r="93" spans="1:7">
      <c r="A93" s="33"/>
    </row>
    <row r="94" spans="1:7">
      <c r="A94" s="33"/>
    </row>
    <row r="95" spans="1:7">
      <c r="A95" s="33"/>
    </row>
    <row r="96" spans="1:7">
      <c r="A96" s="33"/>
    </row>
    <row r="97" spans="1:1">
      <c r="A97" s="33"/>
    </row>
    <row r="98" spans="1:1">
      <c r="A98" s="33"/>
    </row>
    <row r="99" spans="1:1">
      <c r="A99" s="33"/>
    </row>
    <row r="100" spans="1:1">
      <c r="A100" s="33"/>
    </row>
    <row r="101" spans="1:1">
      <c r="A101" s="33"/>
    </row>
    <row r="102" spans="1:1">
      <c r="A102" s="33"/>
    </row>
    <row r="103" spans="1:1">
      <c r="A103" s="33"/>
    </row>
    <row r="104" spans="1:1">
      <c r="A104" s="33"/>
    </row>
    <row r="105" spans="1:1">
      <c r="A105" s="33"/>
    </row>
    <row r="106" spans="1:1">
      <c r="A106" s="33"/>
    </row>
    <row r="107" spans="1:1">
      <c r="A107" s="33"/>
    </row>
    <row r="108" spans="1:1">
      <c r="A108" s="33"/>
    </row>
    <row r="109" spans="1:1">
      <c r="A109" s="33"/>
    </row>
    <row r="110" spans="1:1">
      <c r="A110" s="33"/>
    </row>
    <row r="111" spans="1:1">
      <c r="A111" s="33"/>
    </row>
    <row r="112" spans="1:1">
      <c r="A112" s="33"/>
    </row>
    <row r="113" spans="1:1">
      <c r="A113" s="33"/>
    </row>
    <row r="114" spans="1:1">
      <c r="A114" s="33"/>
    </row>
    <row r="115" spans="1:1">
      <c r="A115" s="33"/>
    </row>
    <row r="116" spans="1:1">
      <c r="A116" s="33"/>
    </row>
    <row r="117" spans="1:1">
      <c r="A117" s="33"/>
    </row>
    <row r="118" spans="1:1">
      <c r="A118" s="33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3"/>
    </row>
    <row r="124" spans="1:1">
      <c r="A124" s="33"/>
    </row>
    <row r="125" spans="1:1">
      <c r="A125" s="33"/>
    </row>
    <row r="126" spans="1:1">
      <c r="A126" s="33"/>
    </row>
    <row r="127" spans="1:1">
      <c r="A127" s="33"/>
    </row>
    <row r="128" spans="1:1">
      <c r="A128" s="33"/>
    </row>
    <row r="129" spans="1:1">
      <c r="A129" s="33"/>
    </row>
    <row r="130" spans="1:1">
      <c r="A130" s="33"/>
    </row>
    <row r="131" spans="1:1">
      <c r="A131" s="33"/>
    </row>
    <row r="132" spans="1:1">
      <c r="A132" s="33"/>
    </row>
    <row r="133" spans="1:1">
      <c r="A133" s="33"/>
    </row>
    <row r="134" spans="1:1">
      <c r="A134" s="33"/>
    </row>
    <row r="135" spans="1:1">
      <c r="A135" s="33"/>
    </row>
    <row r="136" spans="1:1">
      <c r="A136" s="33"/>
    </row>
    <row r="137" spans="1:1">
      <c r="A137" s="33"/>
    </row>
    <row r="138" spans="1:1">
      <c r="A138" s="33"/>
    </row>
    <row r="139" spans="1:1">
      <c r="A139" s="33"/>
    </row>
    <row r="140" spans="1:1">
      <c r="A140" s="33"/>
    </row>
    <row r="141" spans="1:1">
      <c r="A141" s="33"/>
    </row>
    <row r="142" spans="1:1">
      <c r="A142" s="33"/>
    </row>
    <row r="143" spans="1:1">
      <c r="A143" s="33"/>
    </row>
    <row r="144" spans="1:1">
      <c r="A144" s="33"/>
    </row>
    <row r="145" spans="1:1">
      <c r="A145" s="33"/>
    </row>
    <row r="146" spans="1:1">
      <c r="A146" s="33"/>
    </row>
    <row r="147" spans="1:1">
      <c r="A147" s="33"/>
    </row>
    <row r="148" spans="1:1">
      <c r="A148" s="33"/>
    </row>
    <row r="149" spans="1:1">
      <c r="A149" s="33"/>
    </row>
    <row r="150" spans="1:1">
      <c r="A150" s="33"/>
    </row>
    <row r="151" spans="1:1">
      <c r="A151" s="33"/>
    </row>
    <row r="152" spans="1:1">
      <c r="A152" s="33"/>
    </row>
    <row r="153" spans="1:1">
      <c r="A153" s="33"/>
    </row>
    <row r="154" spans="1:1">
      <c r="A154" s="33"/>
    </row>
    <row r="155" spans="1:1">
      <c r="A155" s="33"/>
    </row>
    <row r="156" spans="1:1">
      <c r="A156" s="33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  <row r="166" spans="1:1">
      <c r="A166" s="33"/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</sheetData>
  <mergeCells count="5">
    <mergeCell ref="B29:D29"/>
    <mergeCell ref="B30:D30"/>
    <mergeCell ref="F29:G29"/>
    <mergeCell ref="F30:G30"/>
    <mergeCell ref="A2:G2"/>
  </mergeCells>
  <pageMargins left="0.23622047244094491" right="0.15748031496062992" top="0.1968503937007874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19</vt:i4>
      </vt:variant>
    </vt:vector>
  </HeadingPairs>
  <TitlesOfParts>
    <vt:vector size="33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админ</cp:lastModifiedBy>
  <cp:lastPrinted>2021-04-05T12:32:59Z</cp:lastPrinted>
  <dcterms:created xsi:type="dcterms:W3CDTF">2003-03-13T16:00:22Z</dcterms:created>
  <dcterms:modified xsi:type="dcterms:W3CDTF">2021-04-05T12:39:11Z</dcterms:modified>
</cp:coreProperties>
</file>